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 activeTab="1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D24" i="2"/>
  <c r="C24"/>
  <c r="C21"/>
  <c r="D18"/>
  <c r="C18"/>
  <c r="D17"/>
  <c r="C17"/>
  <c r="E22" i="3"/>
  <c r="E24" s="1"/>
  <c r="E26" s="1"/>
  <c r="E28" s="1"/>
  <c r="D15" i="2" s="1"/>
  <c r="C5"/>
  <c r="D21" l="1"/>
  <c r="D13"/>
  <c r="D9"/>
  <c r="D5"/>
  <c r="D6" s="1"/>
  <c r="D7" s="1"/>
  <c r="C6"/>
  <c r="C7" s="1"/>
  <c r="C9" s="1"/>
  <c r="B24" i="1"/>
  <c r="B22"/>
  <c r="B21"/>
  <c r="B23" s="1"/>
  <c r="B25" s="1"/>
  <c r="B27" s="1"/>
  <c r="B18"/>
  <c r="B16"/>
  <c r="B15"/>
  <c r="B14"/>
  <c r="B12"/>
  <c r="B10"/>
  <c r="C13" i="2" l="1"/>
  <c r="C15" s="1"/>
</calcChain>
</file>

<file path=xl/sharedStrings.xml><?xml version="1.0" encoding="utf-8"?>
<sst xmlns="http://schemas.openxmlformats.org/spreadsheetml/2006/main" count="90" uniqueCount="76">
  <si>
    <t>DATOS SEMESTRALES</t>
  </si>
  <si>
    <t>Ingresos 882,707.00</t>
  </si>
  <si>
    <t>Deducciones (Con Comprobantes) 757,444.00</t>
  </si>
  <si>
    <t>Calculo de Deducciones Proporcionales e Ingresos Exentos</t>
  </si>
  <si>
    <t>Total Ingresos 1er Sem 882,707.00 </t>
  </si>
  <si>
    <t xml:space="preserve">Exentos 1er Semestre </t>
  </si>
  <si>
    <t>S Diario 63.77 </t>
  </si>
  <si>
    <t>Exentos 40.00 </t>
  </si>
  <si>
    <t>Resultado 2,550.80 </t>
  </si>
  <si>
    <t>Dias del Año 365.00 </t>
  </si>
  <si>
    <t>Total Exentos 931,042.00 (Anuales) </t>
  </si>
  <si>
    <t>Dias Semestre 181.00 </t>
  </si>
  <si>
    <t>Total Exentos (Semestre) 461,694.80 </t>
  </si>
  <si>
    <t>Excedente (Ingresos -Exentos) 421,012.20 </t>
  </si>
  <si>
    <t>Factor Deducciones (Exedente / Ingresos)+ 0.4770</t>
  </si>
  <si>
    <t>Total Deducciones (Con Comprobantes) 757,444.00 </t>
  </si>
  <si>
    <t>Deducciones Proporcionales 361,267.29 </t>
  </si>
  <si>
    <t>Calculo Pago Provisional</t>
  </si>
  <si>
    <t>Ingresos Acumulados 882,707.00 </t>
  </si>
  <si>
    <t>-Ingresos Exentos 461,695.00 </t>
  </si>
  <si>
    <t>=Diferencia 421,012.00 </t>
  </si>
  <si>
    <t>-Deducciones Proporcionales 361,267.00 </t>
  </si>
  <si>
    <t>Utilidad Fiscal O Diferencia 59,745.00 </t>
  </si>
  <si>
    <t>Perdidas Fiscales Pendientes De Aplicar 0.00 </t>
  </si>
  <si>
    <t>Base del Pago Provisional 59,745.00 </t>
  </si>
  <si>
    <t>- Limite Inferior 51,609.01 </t>
  </si>
  <si>
    <t>=Excedente Limite Inferior 8,135.99 </t>
  </si>
  <si>
    <t>* % Sobre Excedente L. Inf. 17.92%</t>
  </si>
  <si>
    <t>=Impuesto Marginal 1,457.97 </t>
  </si>
  <si>
    <t>+Cuota Fija 4,719.24 </t>
  </si>
  <si>
    <t>=Impuesto Determinado 6,177.21 </t>
  </si>
  <si>
    <t>*Factor de Reduccion 40%</t>
  </si>
  <si>
    <t>=Reduccion Isr 2,470.88 </t>
  </si>
  <si>
    <t>-Impuesto Determinado 3,706.33 </t>
  </si>
  <si>
    <t>-Pagos Provisionales 0.00 </t>
  </si>
  <si>
    <t>-ISR Retenido 0.00 </t>
  </si>
  <si>
    <t>=ISR a Enterar o a (-Favor) 3,706.33 </t>
  </si>
  <si>
    <t>Mecanica para el calculo del pago del ISR de los AGAPES:</t>
  </si>
  <si>
    <t>Total de Ingresos obtenidos desde el el inicio del ejercicio hasta el ultimo día del mes al que corresponda el pago.</t>
  </si>
  <si>
    <t>Ingresos gravados del periodo</t>
  </si>
  <si>
    <t>Deducciones autorizadas, excepto las compras pagadas en la proporción correspondiente a los ingresos gravados</t>
  </si>
  <si>
    <t>Compras pagadas en el periodo y gastos de seguridad social</t>
  </si>
  <si>
    <t>PTU pagada en el ejercicio</t>
  </si>
  <si>
    <t>Perdidas fiscales de ejercicios anteriores por amortizar</t>
  </si>
  <si>
    <t>Igual a:</t>
  </si>
  <si>
    <t>Menos:</t>
  </si>
  <si>
    <t>Utilidad gravable para el pago del impuesto</t>
  </si>
  <si>
    <t>Por:</t>
  </si>
  <si>
    <t>ISR del periodo</t>
  </si>
  <si>
    <t>Reducción del ISR 40% para personas fisicas o 30% para personas morales</t>
  </si>
  <si>
    <t>Pagos provisionales pagados con anterioridad</t>
  </si>
  <si>
    <t>ISR retenido (en su caso)</t>
  </si>
  <si>
    <t>Nota1:</t>
  </si>
  <si>
    <t xml:space="preserve">Para determinar el procentaje aplicable a las deducciones se debera de dividir los ingresos gravados del periodo </t>
  </si>
  <si>
    <t>entre el total de Ingresos Obtenidos en el mismo lapso, dicho porcentaje se debera de aplicar sobre el total de las</t>
  </si>
  <si>
    <t>deducciones autorizadas excepto las compras para determinar las deducciones autorizadas</t>
  </si>
  <si>
    <t xml:space="preserve">Persona Moral </t>
  </si>
  <si>
    <t>Persona Fisica</t>
  </si>
  <si>
    <t>Concepto</t>
  </si>
  <si>
    <t>3 socios</t>
  </si>
  <si>
    <t xml:space="preserve">Total de Gastos </t>
  </si>
  <si>
    <t>Proporcion a los gastos deducibles</t>
  </si>
  <si>
    <t>Taza ISR 30% personas morales o aplicación de la tarifa correspondiente al periodo para personas fisicas 152</t>
  </si>
  <si>
    <t>Importe de la reducción</t>
  </si>
  <si>
    <t>Regla 1.2</t>
  </si>
  <si>
    <t>Deducciones sin documentacion comprobatoria solo con algunos requisitos, (siempre que no excedan el 10% del total de su ingresos</t>
  </si>
  <si>
    <t>y hasta un tope de $ 800,000.00</t>
  </si>
  <si>
    <t>Tarifa para el cálculo del ISR correspondiente al ejercicio 2016</t>
  </si>
  <si>
    <t>Límite inferior</t>
  </si>
  <si>
    <t>Límite superior</t>
  </si>
  <si>
    <t>Cuota fija</t>
  </si>
  <si>
    <t>Por ciento para aplicarse sobre</t>
  </si>
  <si>
    <t>$</t>
  </si>
  <si>
    <t>%</t>
  </si>
  <si>
    <t>En adelante</t>
  </si>
  <si>
    <t>Ingresos exentos del periodo (art. 74 LISR)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</si>
</sst>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3.5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44" fontId="0" fillId="0" borderId="0" xfId="2" applyFont="1"/>
    <xf numFmtId="44" fontId="0" fillId="0" borderId="0" xfId="0" applyNumberFormat="1"/>
    <xf numFmtId="9" fontId="0" fillId="0" borderId="0" xfId="3" applyFont="1"/>
    <xf numFmtId="0" fontId="0" fillId="0" borderId="0" xfId="0" applyAlignment="1">
      <alignment horizontal="center"/>
    </xf>
    <xf numFmtId="43" fontId="0" fillId="0" borderId="0" xfId="1" applyFont="1"/>
    <xf numFmtId="10" fontId="0" fillId="0" borderId="0" xfId="3" applyNumberFormat="1" applyFont="1"/>
    <xf numFmtId="43" fontId="4" fillId="0" borderId="0" xfId="1" applyFont="1"/>
    <xf numFmtId="43" fontId="0" fillId="0" borderId="0" xfId="0" applyNumberFormat="1"/>
    <xf numFmtId="43" fontId="0" fillId="0" borderId="0" xfId="1" applyFont="1" applyAlignment="1">
      <alignment horizontal="center"/>
    </xf>
    <xf numFmtId="10" fontId="0" fillId="0" borderId="0" xfId="0" applyNumberFormat="1"/>
    <xf numFmtId="43" fontId="4" fillId="0" borderId="0" xfId="0" applyNumberFormat="1" applyFont="1"/>
    <xf numFmtId="43" fontId="0" fillId="0" borderId="0" xfId="3" applyNumberFormat="1" applyFont="1"/>
    <xf numFmtId="0" fontId="0" fillId="2" borderId="0" xfId="0" applyFill="1" applyAlignment="1">
      <alignment horizontal="center"/>
    </xf>
    <xf numFmtId="44" fontId="4" fillId="0" borderId="0" xfId="2" applyFont="1"/>
    <xf numFmtId="0" fontId="6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4">
    <cellStyle name="Millares" xfId="1" builtinId="3"/>
    <cellStyle name="Moneda" xfId="2" builtinId="4"/>
    <cellStyle name="Normal" xfId="0" builtinId="0"/>
    <cellStyle name="Porcentual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190500</xdr:colOff>
      <xdr:row>19</xdr:row>
      <xdr:rowOff>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762500" cy="3619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9"/>
  <sheetViews>
    <sheetView workbookViewId="0">
      <selection activeCell="B16" sqref="B16"/>
    </sheetView>
  </sheetViews>
  <sheetFormatPr baseColWidth="10" defaultRowHeight="15"/>
  <cols>
    <col min="1" max="1" width="59.5703125" customWidth="1"/>
    <col min="2" max="2" width="14.140625" bestFit="1" customWidth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5" spans="1:2">
      <c r="A5" s="2" t="s">
        <v>3</v>
      </c>
    </row>
    <row r="6" spans="1:2">
      <c r="A6" s="1" t="s">
        <v>4</v>
      </c>
      <c r="B6" s="3">
        <v>1000000</v>
      </c>
    </row>
    <row r="7" spans="1:2">
      <c r="A7" s="1" t="s">
        <v>5</v>
      </c>
    </row>
    <row r="8" spans="1:2">
      <c r="A8" s="1" t="s">
        <v>6</v>
      </c>
      <c r="B8" s="3">
        <v>73.040000000000006</v>
      </c>
    </row>
    <row r="9" spans="1:2">
      <c r="A9" s="1" t="s">
        <v>7</v>
      </c>
      <c r="B9">
        <v>40</v>
      </c>
    </row>
    <row r="10" spans="1:2">
      <c r="A10" s="1" t="s">
        <v>8</v>
      </c>
      <c r="B10" s="3">
        <f>+B8*B9</f>
        <v>2921.6000000000004</v>
      </c>
    </row>
    <row r="11" spans="1:2">
      <c r="A11" s="1" t="s">
        <v>9</v>
      </c>
      <c r="B11">
        <v>365</v>
      </c>
    </row>
    <row r="12" spans="1:2">
      <c r="A12" s="1" t="s">
        <v>10</v>
      </c>
      <c r="B12" s="3">
        <f>+B10*B11</f>
        <v>1066384.0000000002</v>
      </c>
    </row>
    <row r="13" spans="1:2">
      <c r="A13" s="1" t="s">
        <v>11</v>
      </c>
      <c r="B13">
        <v>181</v>
      </c>
    </row>
    <row r="14" spans="1:2">
      <c r="A14" s="1" t="s">
        <v>12</v>
      </c>
      <c r="B14" s="3">
        <f>+B10*B13</f>
        <v>528809.60000000009</v>
      </c>
    </row>
    <row r="15" spans="1:2">
      <c r="A15" s="1" t="s">
        <v>13</v>
      </c>
      <c r="B15" s="4">
        <f>+B12-B14</f>
        <v>537574.40000000014</v>
      </c>
    </row>
    <row r="16" spans="1:2">
      <c r="A16" s="1" t="s">
        <v>14</v>
      </c>
      <c r="B16" s="5">
        <f>+B15/B12</f>
        <v>0.50410958904109593</v>
      </c>
    </row>
    <row r="17" spans="1:2">
      <c r="A17" s="1" t="s">
        <v>15</v>
      </c>
      <c r="B17" s="3">
        <v>757444</v>
      </c>
    </row>
    <row r="18" spans="1:2">
      <c r="A18" s="1" t="s">
        <v>16</v>
      </c>
      <c r="B18" s="3">
        <f>+B17*B16</f>
        <v>381834.78356164385</v>
      </c>
    </row>
    <row r="20" spans="1:2">
      <c r="A20" s="2" t="s">
        <v>17</v>
      </c>
    </row>
    <row r="21" spans="1:2">
      <c r="A21" s="1" t="s">
        <v>18</v>
      </c>
      <c r="B21" s="3">
        <f>+B6</f>
        <v>1000000</v>
      </c>
    </row>
    <row r="22" spans="1:2">
      <c r="A22" s="1" t="s">
        <v>19</v>
      </c>
      <c r="B22" s="4">
        <f>+B14</f>
        <v>528809.60000000009</v>
      </c>
    </row>
    <row r="23" spans="1:2">
      <c r="A23" s="1" t="s">
        <v>20</v>
      </c>
      <c r="B23" s="4">
        <f>+B21-B22</f>
        <v>471190.39999999991</v>
      </c>
    </row>
    <row r="24" spans="1:2">
      <c r="A24" s="1" t="s">
        <v>21</v>
      </c>
      <c r="B24" s="4">
        <f>+B18</f>
        <v>381834.78356164385</v>
      </c>
    </row>
    <row r="25" spans="1:2">
      <c r="A25" s="1" t="s">
        <v>22</v>
      </c>
      <c r="B25" s="4">
        <f>+B23-B24</f>
        <v>89355.616438356054</v>
      </c>
    </row>
    <row r="26" spans="1:2">
      <c r="A26" s="1" t="s">
        <v>23</v>
      </c>
      <c r="B26">
        <v>0</v>
      </c>
    </row>
    <row r="27" spans="1:2">
      <c r="A27" s="1" t="s">
        <v>24</v>
      </c>
      <c r="B27" s="4">
        <f>+B25</f>
        <v>89355.616438356054</v>
      </c>
    </row>
    <row r="28" spans="1:2">
      <c r="A28" s="1" t="s">
        <v>25</v>
      </c>
    </row>
    <row r="29" spans="1:2">
      <c r="A29" s="1" t="s">
        <v>26</v>
      </c>
    </row>
    <row r="30" spans="1:2">
      <c r="A30" s="1" t="s">
        <v>27</v>
      </c>
    </row>
    <row r="31" spans="1:2">
      <c r="A31" s="1" t="s">
        <v>28</v>
      </c>
    </row>
    <row r="32" spans="1:2">
      <c r="A32" s="1" t="s">
        <v>29</v>
      </c>
    </row>
    <row r="33" spans="1:1">
      <c r="A33" s="1" t="s">
        <v>30</v>
      </c>
    </row>
    <row r="34" spans="1:1">
      <c r="A34" s="1" t="s">
        <v>31</v>
      </c>
    </row>
    <row r="35" spans="1:1">
      <c r="A35" s="1" t="s">
        <v>32</v>
      </c>
    </row>
    <row r="36" spans="1:1">
      <c r="A36" s="1" t="s">
        <v>33</v>
      </c>
    </row>
    <row r="37" spans="1:1">
      <c r="A37" s="1" t="s">
        <v>34</v>
      </c>
    </row>
    <row r="38" spans="1:1">
      <c r="A38" s="1" t="s">
        <v>35</v>
      </c>
    </row>
    <row r="39" spans="1:1">
      <c r="A39" s="1" t="s">
        <v>36</v>
      </c>
    </row>
  </sheetData>
  <pageMargins left="0.7" right="0.7" top="0.75" bottom="0.75" header="0.3" footer="0.3"/>
  <pageSetup orientation="portrait" r:id="rId1"/>
  <ignoredErrors>
    <ignoredError sqref="B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0"/>
  <sheetViews>
    <sheetView tabSelected="1" workbookViewId="0">
      <selection activeCell="D11" sqref="D11"/>
    </sheetView>
  </sheetViews>
  <sheetFormatPr baseColWidth="10" defaultRowHeight="15"/>
  <cols>
    <col min="1" max="1" width="9.5703125" customWidth="1"/>
    <col min="2" max="2" width="102" customWidth="1"/>
    <col min="3" max="3" width="13.85546875" customWidth="1"/>
    <col min="4" max="4" width="15.5703125" customWidth="1"/>
  </cols>
  <sheetData>
    <row r="1" spans="1:4">
      <c r="B1" t="s">
        <v>37</v>
      </c>
      <c r="C1" s="6" t="s">
        <v>59</v>
      </c>
    </row>
    <row r="2" spans="1:4">
      <c r="A2" s="15"/>
      <c r="B2" s="15" t="s">
        <v>58</v>
      </c>
      <c r="C2" s="15" t="s">
        <v>56</v>
      </c>
      <c r="D2" s="15" t="s">
        <v>57</v>
      </c>
    </row>
    <row r="3" spans="1:4">
      <c r="C3">
        <v>3</v>
      </c>
    </row>
    <row r="4" spans="1:4">
      <c r="B4" t="s">
        <v>38</v>
      </c>
      <c r="C4" s="9">
        <v>2300000</v>
      </c>
      <c r="D4" s="16">
        <v>1650000</v>
      </c>
    </row>
    <row r="5" spans="1:4">
      <c r="A5" t="s">
        <v>45</v>
      </c>
      <c r="B5" t="s">
        <v>75</v>
      </c>
      <c r="C5" s="7">
        <f>+B29*C3*20*365</f>
        <v>1557090</v>
      </c>
      <c r="D5" s="7">
        <f>+B29*365*40</f>
        <v>1038059.9999999999</v>
      </c>
    </row>
    <row r="6" spans="1:4">
      <c r="A6" t="s">
        <v>44</v>
      </c>
      <c r="B6" t="s">
        <v>39</v>
      </c>
      <c r="C6" s="7">
        <f>+C4-C5</f>
        <v>742910</v>
      </c>
      <c r="D6" s="7">
        <f>+D4-D5</f>
        <v>611940.00000000012</v>
      </c>
    </row>
    <row r="7" spans="1:4">
      <c r="B7" t="s">
        <v>61</v>
      </c>
      <c r="C7" s="8">
        <f>+C6/C4</f>
        <v>0.32300434782608695</v>
      </c>
      <c r="D7" s="8">
        <f>+D6/D4</f>
        <v>0.37087272727272735</v>
      </c>
    </row>
    <row r="8" spans="1:4">
      <c r="B8" t="s">
        <v>60</v>
      </c>
      <c r="C8" s="9">
        <v>1700000</v>
      </c>
      <c r="D8" s="9">
        <v>920000</v>
      </c>
    </row>
    <row r="9" spans="1:4">
      <c r="A9" t="s">
        <v>45</v>
      </c>
      <c r="B9" t="s">
        <v>40</v>
      </c>
      <c r="C9" s="7">
        <f>+C8*C7</f>
        <v>549107.39130434778</v>
      </c>
      <c r="D9" s="7">
        <f>+D8*D7</f>
        <v>341202.90909090918</v>
      </c>
    </row>
    <row r="10" spans="1:4">
      <c r="A10" t="s">
        <v>45</v>
      </c>
      <c r="B10" t="s">
        <v>41</v>
      </c>
      <c r="C10" s="9">
        <v>150000</v>
      </c>
      <c r="D10" s="9">
        <v>100000</v>
      </c>
    </row>
    <row r="11" spans="1:4">
      <c r="A11" t="s">
        <v>45</v>
      </c>
      <c r="B11" t="s">
        <v>42</v>
      </c>
      <c r="C11" s="7">
        <v>0</v>
      </c>
      <c r="D11" s="7">
        <v>0</v>
      </c>
    </row>
    <row r="12" spans="1:4">
      <c r="A12" t="s">
        <v>45</v>
      </c>
      <c r="B12" t="s">
        <v>43</v>
      </c>
      <c r="C12" s="7">
        <v>0</v>
      </c>
      <c r="D12" s="7">
        <v>0</v>
      </c>
    </row>
    <row r="13" spans="1:4">
      <c r="A13" t="s">
        <v>44</v>
      </c>
      <c r="B13" t="s">
        <v>46</v>
      </c>
      <c r="C13" s="7">
        <f>+C6-C9-C10-C11-C12</f>
        <v>43802.608695652219</v>
      </c>
      <c r="D13" s="7">
        <f>+D6-D9-D10-D11-D12</f>
        <v>170737.09090909094</v>
      </c>
    </row>
    <row r="14" spans="1:4">
      <c r="A14" t="s">
        <v>47</v>
      </c>
      <c r="B14" t="s">
        <v>62</v>
      </c>
      <c r="C14" s="5">
        <v>0.3</v>
      </c>
      <c r="D14" s="9">
        <v>0</v>
      </c>
    </row>
    <row r="15" spans="1:4">
      <c r="A15" t="s">
        <v>44</v>
      </c>
      <c r="B15" t="s">
        <v>48</v>
      </c>
      <c r="C15" s="7">
        <f>+C13*C14</f>
        <v>13140.782608695665</v>
      </c>
      <c r="D15" s="13">
        <f>+Hoja3!E28</f>
        <v>23160.079762181827</v>
      </c>
    </row>
    <row r="16" spans="1:4">
      <c r="A16" t="s">
        <v>45</v>
      </c>
      <c r="B16" t="s">
        <v>49</v>
      </c>
      <c r="C16" s="5">
        <v>0.3</v>
      </c>
      <c r="D16" s="5">
        <v>0.4</v>
      </c>
    </row>
    <row r="17" spans="1:4">
      <c r="B17" t="s">
        <v>63</v>
      </c>
      <c r="C17" s="7">
        <f>+C15*C16</f>
        <v>3942.2347826086993</v>
      </c>
      <c r="D17" s="7">
        <f>+D15*D16</f>
        <v>9264.0319048727306</v>
      </c>
    </row>
    <row r="18" spans="1:4">
      <c r="B18" t="s">
        <v>48</v>
      </c>
      <c r="C18" s="14">
        <f>+C15-C17</f>
        <v>9198.5478260869659</v>
      </c>
      <c r="D18" s="14">
        <f>+D15-D17</f>
        <v>13896.047857309097</v>
      </c>
    </row>
    <row r="19" spans="1:4">
      <c r="A19" t="s">
        <v>45</v>
      </c>
      <c r="B19" t="s">
        <v>50</v>
      </c>
      <c r="C19" s="7">
        <v>0</v>
      </c>
      <c r="D19" s="7">
        <v>0</v>
      </c>
    </row>
    <row r="20" spans="1:4">
      <c r="A20" t="s">
        <v>45</v>
      </c>
      <c r="B20" t="s">
        <v>51</v>
      </c>
      <c r="C20" s="7">
        <v>0</v>
      </c>
      <c r="D20" s="7">
        <v>0</v>
      </c>
    </row>
    <row r="21" spans="1:4">
      <c r="A21" t="s">
        <v>44</v>
      </c>
      <c r="B21" t="s">
        <v>48</v>
      </c>
      <c r="C21" s="7">
        <f>+C18-C19-C20</f>
        <v>9198.5478260869659</v>
      </c>
      <c r="D21" s="7">
        <f>+D18-D19-D20</f>
        <v>13896.047857309097</v>
      </c>
    </row>
    <row r="22" spans="1:4">
      <c r="C22" s="7"/>
      <c r="D22" s="7"/>
    </row>
    <row r="23" spans="1:4">
      <c r="C23" s="7"/>
      <c r="D23" s="7"/>
    </row>
    <row r="24" spans="1:4">
      <c r="A24" t="s">
        <v>64</v>
      </c>
      <c r="B24" t="s">
        <v>65</v>
      </c>
      <c r="C24" s="7">
        <f>+C4*0.1</f>
        <v>230000</v>
      </c>
      <c r="D24" s="7">
        <f>+D4*0.1</f>
        <v>165000</v>
      </c>
    </row>
    <row r="25" spans="1:4">
      <c r="B25" t="s">
        <v>66</v>
      </c>
      <c r="C25" s="7"/>
    </row>
    <row r="26" spans="1:4">
      <c r="A26" t="s">
        <v>52</v>
      </c>
      <c r="B26" t="s">
        <v>53</v>
      </c>
      <c r="C26" s="7"/>
    </row>
    <row r="27" spans="1:4">
      <c r="B27" t="s">
        <v>54</v>
      </c>
      <c r="C27" s="7"/>
    </row>
    <row r="28" spans="1:4">
      <c r="B28" t="s">
        <v>55</v>
      </c>
      <c r="C28" s="7"/>
    </row>
    <row r="29" spans="1:4">
      <c r="A29">
        <v>2015</v>
      </c>
      <c r="B29">
        <v>71.099999999999994</v>
      </c>
      <c r="C29" s="7"/>
    </row>
    <row r="30" spans="1:4">
      <c r="A30">
        <v>2016</v>
      </c>
      <c r="B30">
        <v>73.040000000000006</v>
      </c>
      <c r="C30" s="7"/>
    </row>
  </sheetData>
  <pageMargins left="0.70866141732283472" right="0.70866141732283472" top="0.74803149606299213" bottom="0.74803149606299213" header="0.31496062992125984" footer="0.31496062992125984"/>
  <pageSetup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2:E48"/>
  <sheetViews>
    <sheetView topLeftCell="A25" workbookViewId="0">
      <selection activeCell="C40" sqref="C40"/>
    </sheetView>
  </sheetViews>
  <sheetFormatPr baseColWidth="10" defaultRowHeight="15"/>
  <cols>
    <col min="1" max="1" width="15.7109375" customWidth="1"/>
    <col min="2" max="2" width="14" customWidth="1"/>
    <col min="4" max="4" width="13.7109375" customWidth="1"/>
    <col min="5" max="5" width="11.5703125" bestFit="1" customWidth="1"/>
  </cols>
  <sheetData>
    <row r="22" spans="5:5">
      <c r="E22" s="10">
        <f>+Hoja2!D13</f>
        <v>170737.09090909094</v>
      </c>
    </row>
    <row r="23" spans="5:5">
      <c r="E23" s="11">
        <v>123580.21</v>
      </c>
    </row>
    <row r="24" spans="5:5">
      <c r="E24" s="10">
        <f>+E22-E23</f>
        <v>47156.880909090934</v>
      </c>
    </row>
    <row r="25" spans="5:5">
      <c r="E25" s="12">
        <v>0.21360000000000001</v>
      </c>
    </row>
    <row r="26" spans="5:5">
      <c r="E26" s="7">
        <f>+E24*E25</f>
        <v>10072.709762181825</v>
      </c>
    </row>
    <row r="27" spans="5:5">
      <c r="E27" s="7">
        <v>13087.37</v>
      </c>
    </row>
    <row r="28" spans="5:5">
      <c r="E28" s="10">
        <f>+E26+E27</f>
        <v>23160.079762181827</v>
      </c>
    </row>
    <row r="33" spans="1:4" ht="56.25" customHeight="1">
      <c r="A33" s="19" t="s">
        <v>67</v>
      </c>
      <c r="B33" s="19"/>
      <c r="C33" s="19"/>
      <c r="D33" s="19"/>
    </row>
    <row r="34" spans="1:4">
      <c r="A34" s="17"/>
      <c r="B34" s="17"/>
      <c r="C34" s="17"/>
      <c r="D34" s="17"/>
    </row>
    <row r="35" spans="1:4" ht="33.75" customHeight="1">
      <c r="A35" s="20" t="s">
        <v>68</v>
      </c>
      <c r="B35" s="20" t="s">
        <v>69</v>
      </c>
      <c r="C35" s="20" t="s">
        <v>70</v>
      </c>
      <c r="D35" s="20" t="s">
        <v>71</v>
      </c>
    </row>
    <row r="36" spans="1:4" ht="33.75" customHeight="1">
      <c r="A36" s="21"/>
      <c r="B36" s="21"/>
      <c r="C36" s="21"/>
      <c r="D36" s="21"/>
    </row>
    <row r="37" spans="1:4">
      <c r="A37" s="17" t="s">
        <v>72</v>
      </c>
      <c r="B37" s="17" t="s">
        <v>72</v>
      </c>
      <c r="C37" s="17" t="s">
        <v>72</v>
      </c>
      <c r="D37" s="17" t="s">
        <v>73</v>
      </c>
    </row>
    <row r="38" spans="1:4">
      <c r="A38" s="17">
        <v>0.01</v>
      </c>
      <c r="B38" s="18">
        <v>5952.84</v>
      </c>
      <c r="C38" s="17">
        <v>0</v>
      </c>
      <c r="D38" s="17">
        <v>1.92</v>
      </c>
    </row>
    <row r="39" spans="1:4">
      <c r="A39" s="18">
        <v>5952.85</v>
      </c>
      <c r="B39" s="18">
        <v>50524.92</v>
      </c>
      <c r="C39" s="17">
        <v>114.29</v>
      </c>
      <c r="D39" s="17">
        <v>6.4</v>
      </c>
    </row>
    <row r="40" spans="1:4">
      <c r="A40" s="18">
        <v>50524.93</v>
      </c>
      <c r="B40" s="18">
        <v>88793.04</v>
      </c>
      <c r="C40" s="18">
        <v>2966.91</v>
      </c>
      <c r="D40" s="17">
        <v>10.88</v>
      </c>
    </row>
    <row r="41" spans="1:4">
      <c r="A41" s="18">
        <v>88793.05</v>
      </c>
      <c r="B41" s="18">
        <v>103218</v>
      </c>
      <c r="C41" s="18">
        <v>7130.48</v>
      </c>
      <c r="D41" s="17">
        <v>16</v>
      </c>
    </row>
    <row r="42" spans="1:4">
      <c r="A42" s="18">
        <v>103218.01</v>
      </c>
      <c r="B42" s="18">
        <v>123580.2</v>
      </c>
      <c r="C42" s="18">
        <v>9438.4699999999993</v>
      </c>
      <c r="D42" s="17">
        <v>17.920000000000002</v>
      </c>
    </row>
    <row r="43" spans="1:4">
      <c r="A43" s="18">
        <v>123580.21</v>
      </c>
      <c r="B43" s="18">
        <v>249243.48</v>
      </c>
      <c r="C43" s="18">
        <v>13087.37</v>
      </c>
      <c r="D43" s="17">
        <v>21.36</v>
      </c>
    </row>
    <row r="44" spans="1:4">
      <c r="A44" s="18">
        <v>249243.49</v>
      </c>
      <c r="B44" s="18">
        <v>392841.96</v>
      </c>
      <c r="C44" s="18">
        <v>39929.050000000003</v>
      </c>
      <c r="D44" s="17">
        <v>23.52</v>
      </c>
    </row>
    <row r="45" spans="1:4">
      <c r="A45" s="18">
        <v>392841.97</v>
      </c>
      <c r="B45" s="18">
        <v>750000</v>
      </c>
      <c r="C45" s="18">
        <v>73703.41</v>
      </c>
      <c r="D45" s="17">
        <v>30</v>
      </c>
    </row>
    <row r="46" spans="1:4">
      <c r="A46" s="18">
        <v>750000.01</v>
      </c>
      <c r="B46" s="18">
        <v>1000000</v>
      </c>
      <c r="C46" s="18">
        <v>180850.82</v>
      </c>
      <c r="D46" s="17">
        <v>32</v>
      </c>
    </row>
    <row r="47" spans="1:4">
      <c r="A47" s="18">
        <v>1000000.01</v>
      </c>
      <c r="B47" s="18">
        <v>3000000</v>
      </c>
      <c r="C47" s="18">
        <v>260850.81</v>
      </c>
      <c r="D47" s="17">
        <v>34</v>
      </c>
    </row>
    <row r="48" spans="1:4" ht="29.25">
      <c r="A48" s="18">
        <v>3000000.01</v>
      </c>
      <c r="B48" s="17" t="s">
        <v>74</v>
      </c>
      <c r="C48" s="18">
        <v>940850.81</v>
      </c>
      <c r="D48" s="17">
        <v>35</v>
      </c>
    </row>
  </sheetData>
  <mergeCells count="5">
    <mergeCell ref="A33:D33"/>
    <mergeCell ref="A35:A36"/>
    <mergeCell ref="B35:B36"/>
    <mergeCell ref="C35:C36"/>
    <mergeCell ref="D35:D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cp:lastPrinted>2016-08-24T19:11:13Z</cp:lastPrinted>
  <dcterms:created xsi:type="dcterms:W3CDTF">2016-08-24T15:23:11Z</dcterms:created>
  <dcterms:modified xsi:type="dcterms:W3CDTF">2016-08-24T19:13:36Z</dcterms:modified>
</cp:coreProperties>
</file>