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360" yWindow="405" windowWidth="16800" windowHeight="9765"/>
  </bookViews>
  <sheets>
    <sheet name="REPARTO PTU" sheetId="1" r:id="rId1"/>
    <sheet name="TABLAS" sheetId="2" r:id="rId2"/>
  </sheets>
  <definedNames>
    <definedName name="_xlnm._FilterDatabase" localSheetId="0" hidden="1">'REPARTO PTU'!$A$6:$L$108</definedName>
    <definedName name="BaseG" localSheetId="0">IF('REPARTO PTU'!$J$6=2,'REPARTO PTU'!$D1*30.4+'REPARTO PTU'!$I1,'REPARTO PTU'!$I1)</definedName>
    <definedName name="cantidad">'REPARTO PTU'!$D$3</definedName>
    <definedName name="DExe">'REPARTO PTU'!$B$3</definedName>
    <definedName name="Exe">SMZ*DExe</definedName>
    <definedName name="Impuesto" localSheetId="0">IFERROR(((('REPARTO PTU'!BaseG-VLOOKUP('REPARTO PTU'!BaseG,TISR,1))*VLOOKUP('REPARTO PTU'!BaseG,TISR,3)%)+VLOOKUP('REPARTO PTU'!BaseG,TISR,2))/'REPARTO PTU'!BaseG*'REPARTO PTU'!$I1,0)</definedName>
    <definedName name="ISR" localSheetId="0">'REPARTO PTU'!Impuesto+MOD('REPARTO PTU'!$G1-'REPARTO PTU'!Impuesto,IF('REPARTO PTU'!$E$4&gt;0,'REPARTO PTU'!$E$4,0.01))</definedName>
    <definedName name="SMZ">'REPARTO PTU'!$B$2</definedName>
    <definedName name="TISR">TABLAS!$A$5:$C$15</definedName>
    <definedName name="TSUBS">TABLAS!$A$21:$C$31</definedName>
  </definedNames>
  <calcPr calcId="152511"/>
</workbook>
</file>

<file path=xl/calcChain.xml><?xml version="1.0" encoding="utf-8"?>
<calcChain xmlns="http://schemas.openxmlformats.org/spreadsheetml/2006/main">
  <c r="H7" i="2" l="1"/>
  <c r="I5" i="2"/>
  <c r="F8" i="1" l="1"/>
  <c r="E8" i="1"/>
  <c r="G23" i="1" l="1"/>
  <c r="G55" i="1"/>
  <c r="G87" i="1"/>
  <c r="G39" i="1"/>
  <c r="G103" i="1"/>
  <c r="G71" i="1"/>
  <c r="G10" i="1"/>
  <c r="G95" i="1"/>
  <c r="G79" i="1"/>
  <c r="G63" i="1"/>
  <c r="G47" i="1"/>
  <c r="G31" i="1"/>
  <c r="G15" i="1"/>
  <c r="G106" i="1"/>
  <c r="G98" i="1"/>
  <c r="G90" i="1"/>
  <c r="G82" i="1"/>
  <c r="G74" i="1"/>
  <c r="G66" i="1"/>
  <c r="G58" i="1"/>
  <c r="G50" i="1"/>
  <c r="G42" i="1"/>
  <c r="G34" i="1"/>
  <c r="G26" i="1"/>
  <c r="G18" i="1"/>
  <c r="G108" i="1"/>
  <c r="G9" i="1"/>
  <c r="G11" i="1"/>
  <c r="G12" i="1"/>
  <c r="G16" i="1"/>
  <c r="G17" i="1"/>
  <c r="G20" i="1"/>
  <c r="G21" i="1"/>
  <c r="G24" i="1"/>
  <c r="G25" i="1"/>
  <c r="G28" i="1"/>
  <c r="G29" i="1"/>
  <c r="G32" i="1"/>
  <c r="G33" i="1"/>
  <c r="G36" i="1"/>
  <c r="G37" i="1"/>
  <c r="G40" i="1"/>
  <c r="G41" i="1"/>
  <c r="G44" i="1"/>
  <c r="G45" i="1"/>
  <c r="G48" i="1"/>
  <c r="G49" i="1"/>
  <c r="G52" i="1"/>
  <c r="G53" i="1"/>
  <c r="G56" i="1"/>
  <c r="G57" i="1"/>
  <c r="G60" i="1"/>
  <c r="G61" i="1"/>
  <c r="G64" i="1"/>
  <c r="G65" i="1"/>
  <c r="G68" i="1"/>
  <c r="G69" i="1"/>
  <c r="G72" i="1"/>
  <c r="G73" i="1"/>
  <c r="G76" i="1"/>
  <c r="G77" i="1"/>
  <c r="G80" i="1"/>
  <c r="G81" i="1"/>
  <c r="G84" i="1"/>
  <c r="G85" i="1"/>
  <c r="G88" i="1"/>
  <c r="G89" i="1"/>
  <c r="G92" i="1"/>
  <c r="G93" i="1"/>
  <c r="G96" i="1"/>
  <c r="G97" i="1"/>
  <c r="G100" i="1"/>
  <c r="G101" i="1"/>
  <c r="G104" i="1"/>
  <c r="G105" i="1"/>
  <c r="G107" i="1"/>
  <c r="G102" i="1"/>
  <c r="G99" i="1"/>
  <c r="G94" i="1"/>
  <c r="G91" i="1"/>
  <c r="G86" i="1"/>
  <c r="G83" i="1"/>
  <c r="G78" i="1"/>
  <c r="G75" i="1"/>
  <c r="G70" i="1"/>
  <c r="G67" i="1"/>
  <c r="G62" i="1"/>
  <c r="G59" i="1"/>
  <c r="G54" i="1"/>
  <c r="G51" i="1"/>
  <c r="G46" i="1"/>
  <c r="G43" i="1"/>
  <c r="G38" i="1"/>
  <c r="G35" i="1"/>
  <c r="G30" i="1"/>
  <c r="G27" i="1"/>
  <c r="G22" i="1"/>
  <c r="G19" i="1"/>
  <c r="G14" i="1"/>
  <c r="G13" i="1"/>
  <c r="H14" i="1" l="1"/>
  <c r="I14" i="1" s="1"/>
  <c r="H22" i="1"/>
  <c r="I22" i="1" s="1"/>
  <c r="H30" i="1"/>
  <c r="I30" i="1" s="1"/>
  <c r="H38" i="1"/>
  <c r="I38" i="1" s="1"/>
  <c r="H46" i="1"/>
  <c r="I46" i="1" s="1"/>
  <c r="H54" i="1"/>
  <c r="I54" i="1" s="1"/>
  <c r="H62" i="1"/>
  <c r="I62" i="1" s="1"/>
  <c r="H70" i="1"/>
  <c r="I70" i="1" s="1"/>
  <c r="H78" i="1"/>
  <c r="I78" i="1" s="1"/>
  <c r="H86" i="1"/>
  <c r="I86" i="1" s="1"/>
  <c r="H94" i="1"/>
  <c r="I94" i="1" s="1"/>
  <c r="H102" i="1"/>
  <c r="I102" i="1" s="1"/>
  <c r="H105" i="1"/>
  <c r="I105" i="1" s="1"/>
  <c r="H101" i="1"/>
  <c r="I101" i="1" s="1"/>
  <c r="H97" i="1"/>
  <c r="I97" i="1" s="1"/>
  <c r="H93" i="1"/>
  <c r="I93" i="1" s="1"/>
  <c r="H89" i="1"/>
  <c r="I89" i="1" s="1"/>
  <c r="H85" i="1"/>
  <c r="I85" i="1" s="1"/>
  <c r="H81" i="1"/>
  <c r="I81" i="1" s="1"/>
  <c r="H77" i="1"/>
  <c r="I77" i="1"/>
  <c r="H73" i="1"/>
  <c r="I73" i="1"/>
  <c r="H69" i="1"/>
  <c r="I69" i="1"/>
  <c r="H65" i="1"/>
  <c r="I65" i="1"/>
  <c r="H61" i="1"/>
  <c r="I61" i="1"/>
  <c r="H57" i="1"/>
  <c r="I57" i="1"/>
  <c r="H53" i="1"/>
  <c r="I53" i="1"/>
  <c r="H49" i="1"/>
  <c r="I49" i="1"/>
  <c r="H45" i="1"/>
  <c r="I45" i="1"/>
  <c r="H41" i="1"/>
  <c r="I41" i="1"/>
  <c r="H37" i="1"/>
  <c r="I37" i="1"/>
  <c r="H33" i="1"/>
  <c r="I33" i="1"/>
  <c r="H29" i="1"/>
  <c r="I29" i="1"/>
  <c r="H25" i="1"/>
  <c r="I25" i="1"/>
  <c r="H21" i="1"/>
  <c r="I21" i="1"/>
  <c r="H17" i="1"/>
  <c r="I17" i="1"/>
  <c r="H12" i="1"/>
  <c r="I12" i="1" s="1"/>
  <c r="H9" i="1"/>
  <c r="H18" i="1"/>
  <c r="I18" i="1" s="1"/>
  <c r="H34" i="1"/>
  <c r="I34" i="1" s="1"/>
  <c r="H50" i="1"/>
  <c r="I50" i="1" s="1"/>
  <c r="H66" i="1"/>
  <c r="I66" i="1" s="1"/>
  <c r="H82" i="1"/>
  <c r="I82" i="1" s="1"/>
  <c r="H98" i="1"/>
  <c r="I98" i="1" s="1"/>
  <c r="H15" i="1"/>
  <c r="I15" i="1" s="1"/>
  <c r="I6" i="2" s="1"/>
  <c r="I7" i="2" s="1"/>
  <c r="H47" i="1"/>
  <c r="I47" i="1" s="1"/>
  <c r="H79" i="1"/>
  <c r="I79" i="1" s="1"/>
  <c r="I10" i="1"/>
  <c r="H10" i="1"/>
  <c r="H103" i="1"/>
  <c r="I103" i="1" s="1"/>
  <c r="H87" i="1"/>
  <c r="I87" i="1" s="1"/>
  <c r="H23" i="1"/>
  <c r="I23" i="1" s="1"/>
  <c r="H13" i="1"/>
  <c r="I13" i="1" s="1"/>
  <c r="H19" i="1"/>
  <c r="I19" i="1" s="1"/>
  <c r="H27" i="1"/>
  <c r="I27" i="1" s="1"/>
  <c r="H35" i="1"/>
  <c r="I35" i="1" s="1"/>
  <c r="H43" i="1"/>
  <c r="I43" i="1" s="1"/>
  <c r="H51" i="1"/>
  <c r="I51" i="1" s="1"/>
  <c r="H59" i="1"/>
  <c r="I59" i="1" s="1"/>
  <c r="H67" i="1"/>
  <c r="I67" i="1" s="1"/>
  <c r="H75" i="1"/>
  <c r="I75" i="1" s="1"/>
  <c r="H83" i="1"/>
  <c r="I83" i="1" s="1"/>
  <c r="H91" i="1"/>
  <c r="I91" i="1" s="1"/>
  <c r="H99" i="1"/>
  <c r="I99" i="1" s="1"/>
  <c r="H107" i="1"/>
  <c r="I107" i="1" s="1"/>
  <c r="I104" i="1"/>
  <c r="H104" i="1"/>
  <c r="I100" i="1"/>
  <c r="H100" i="1"/>
  <c r="I96" i="1"/>
  <c r="H96" i="1"/>
  <c r="I92" i="1"/>
  <c r="H92" i="1"/>
  <c r="I88" i="1"/>
  <c r="H88" i="1"/>
  <c r="I84" i="1"/>
  <c r="H84" i="1"/>
  <c r="I80" i="1"/>
  <c r="H80" i="1"/>
  <c r="I76" i="1"/>
  <c r="H76" i="1"/>
  <c r="I72" i="1"/>
  <c r="H72" i="1"/>
  <c r="I68" i="1"/>
  <c r="H68" i="1"/>
  <c r="I64" i="1"/>
  <c r="H64" i="1"/>
  <c r="I60" i="1"/>
  <c r="H60" i="1"/>
  <c r="I56" i="1"/>
  <c r="H56" i="1"/>
  <c r="I52" i="1"/>
  <c r="H52" i="1"/>
  <c r="I48" i="1"/>
  <c r="H48" i="1"/>
  <c r="I44" i="1"/>
  <c r="H44" i="1"/>
  <c r="I40" i="1"/>
  <c r="H40" i="1"/>
  <c r="I36" i="1"/>
  <c r="H36" i="1"/>
  <c r="I32" i="1"/>
  <c r="H32" i="1"/>
  <c r="I28" i="1"/>
  <c r="H28" i="1"/>
  <c r="I24" i="1"/>
  <c r="H24" i="1"/>
  <c r="I20" i="1"/>
  <c r="H20" i="1"/>
  <c r="I16" i="1"/>
  <c r="H16" i="1"/>
  <c r="H11" i="1"/>
  <c r="I11" i="1" s="1"/>
  <c r="I108" i="1"/>
  <c r="H108" i="1"/>
  <c r="I26" i="1"/>
  <c r="H26" i="1"/>
  <c r="I42" i="1"/>
  <c r="H42" i="1"/>
  <c r="I58" i="1"/>
  <c r="H58" i="1"/>
  <c r="I74" i="1"/>
  <c r="H74" i="1"/>
  <c r="I90" i="1"/>
  <c r="H90" i="1"/>
  <c r="I106" i="1"/>
  <c r="H106" i="1"/>
  <c r="H31" i="1"/>
  <c r="I31" i="1" s="1"/>
  <c r="H63" i="1"/>
  <c r="I63" i="1" s="1"/>
  <c r="H95" i="1"/>
  <c r="I95" i="1" s="1"/>
  <c r="H71" i="1"/>
  <c r="I71" i="1" s="1"/>
  <c r="H39" i="1"/>
  <c r="I39" i="1" s="1"/>
  <c r="H55" i="1"/>
  <c r="I55" i="1" s="1"/>
  <c r="G8" i="1"/>
  <c r="I10" i="2" l="1"/>
  <c r="I12" i="2"/>
  <c r="I8" i="2"/>
  <c r="I9" i="2" s="1"/>
  <c r="I11" i="2" s="1"/>
  <c r="I13" i="2" s="1"/>
  <c r="J13" i="2" s="1"/>
  <c r="H8" i="1"/>
  <c r="I9" i="1"/>
  <c r="J10" i="1"/>
  <c r="J12" i="1"/>
  <c r="K12" i="1" s="1"/>
  <c r="J14" i="1"/>
  <c r="K14" i="1" s="1"/>
  <c r="J16" i="1"/>
  <c r="K16" i="1" s="1"/>
  <c r="J18" i="1"/>
  <c r="K18" i="1" s="1"/>
  <c r="J20" i="1"/>
  <c r="K20" i="1" s="1"/>
  <c r="J22" i="1"/>
  <c r="K22" i="1" s="1"/>
  <c r="J24" i="1"/>
  <c r="K24" i="1" s="1"/>
  <c r="J26" i="1"/>
  <c r="K26" i="1" s="1"/>
  <c r="J28" i="1"/>
  <c r="K28" i="1" s="1"/>
  <c r="J30" i="1"/>
  <c r="K30" i="1" s="1"/>
  <c r="J32" i="1"/>
  <c r="K32" i="1" s="1"/>
  <c r="J34" i="1"/>
  <c r="K34" i="1" s="1"/>
  <c r="J36" i="1"/>
  <c r="K36" i="1" s="1"/>
  <c r="J38" i="1"/>
  <c r="K38" i="1" s="1"/>
  <c r="J40" i="1"/>
  <c r="K40" i="1" s="1"/>
  <c r="J42" i="1"/>
  <c r="K42" i="1" s="1"/>
  <c r="J44" i="1"/>
  <c r="K44" i="1" s="1"/>
  <c r="J46" i="1"/>
  <c r="K46" i="1" s="1"/>
  <c r="J48" i="1"/>
  <c r="K48" i="1" s="1"/>
  <c r="J50" i="1"/>
  <c r="K50" i="1" s="1"/>
  <c r="J52" i="1"/>
  <c r="K52" i="1" s="1"/>
  <c r="J54" i="1"/>
  <c r="K54" i="1" s="1"/>
  <c r="J56" i="1"/>
  <c r="K56" i="1" s="1"/>
  <c r="J58" i="1"/>
  <c r="K58" i="1" s="1"/>
  <c r="J60" i="1"/>
  <c r="K60" i="1" s="1"/>
  <c r="J62" i="1"/>
  <c r="K62" i="1" s="1"/>
  <c r="J64" i="1"/>
  <c r="K64" i="1" s="1"/>
  <c r="J66" i="1"/>
  <c r="K66" i="1" s="1"/>
  <c r="J68" i="1"/>
  <c r="K68" i="1" s="1"/>
  <c r="J70" i="1"/>
  <c r="K70" i="1" s="1"/>
  <c r="J72" i="1"/>
  <c r="K72" i="1" s="1"/>
  <c r="J74" i="1"/>
  <c r="K74" i="1" s="1"/>
  <c r="J76" i="1"/>
  <c r="K76" i="1" s="1"/>
  <c r="J78" i="1"/>
  <c r="K78" i="1" s="1"/>
  <c r="J80" i="1"/>
  <c r="K80" i="1" s="1"/>
  <c r="J82" i="1"/>
  <c r="K82" i="1" s="1"/>
  <c r="J84" i="1"/>
  <c r="K84" i="1" s="1"/>
  <c r="J86" i="1"/>
  <c r="K86" i="1" s="1"/>
  <c r="J88" i="1"/>
  <c r="K88" i="1" s="1"/>
  <c r="J90" i="1"/>
  <c r="K90" i="1" s="1"/>
  <c r="J92" i="1"/>
  <c r="K92" i="1" s="1"/>
  <c r="J94" i="1"/>
  <c r="K94" i="1" s="1"/>
  <c r="J96" i="1"/>
  <c r="K96" i="1" s="1"/>
  <c r="J98" i="1"/>
  <c r="K98" i="1" s="1"/>
  <c r="J100" i="1"/>
  <c r="K100" i="1" s="1"/>
  <c r="J102" i="1"/>
  <c r="K102" i="1" s="1"/>
  <c r="J104" i="1"/>
  <c r="K104" i="1" s="1"/>
  <c r="J106" i="1"/>
  <c r="K106" i="1" s="1"/>
  <c r="J108" i="1"/>
  <c r="K108" i="1" s="1"/>
  <c r="J13" i="1"/>
  <c r="K13" i="1" s="1"/>
  <c r="J15" i="1"/>
  <c r="K15" i="1" s="1"/>
  <c r="J17" i="1"/>
  <c r="K17" i="1" s="1"/>
  <c r="J19" i="1"/>
  <c r="K19" i="1" s="1"/>
  <c r="J21" i="1"/>
  <c r="K21" i="1" s="1"/>
  <c r="J23" i="1"/>
  <c r="K23" i="1" s="1"/>
  <c r="J25" i="1"/>
  <c r="K25" i="1" s="1"/>
  <c r="J27" i="1"/>
  <c r="K27" i="1" s="1"/>
  <c r="J29" i="1"/>
  <c r="K29" i="1" s="1"/>
  <c r="J31" i="1"/>
  <c r="K31" i="1" s="1"/>
  <c r="J33" i="1"/>
  <c r="K33" i="1" s="1"/>
  <c r="J35" i="1"/>
  <c r="K35" i="1" s="1"/>
  <c r="J37" i="1"/>
  <c r="K37" i="1" s="1"/>
  <c r="J39" i="1"/>
  <c r="K39" i="1" s="1"/>
  <c r="J41" i="1"/>
  <c r="K41" i="1" s="1"/>
  <c r="J43" i="1"/>
  <c r="K43" i="1" s="1"/>
  <c r="J45" i="1"/>
  <c r="K45" i="1" s="1"/>
  <c r="J47" i="1"/>
  <c r="K47" i="1" s="1"/>
  <c r="J49" i="1"/>
  <c r="K49" i="1" s="1"/>
  <c r="J51" i="1"/>
  <c r="K51" i="1" s="1"/>
  <c r="J53" i="1"/>
  <c r="K53" i="1" s="1"/>
  <c r="J55" i="1"/>
  <c r="K55" i="1" s="1"/>
  <c r="J57" i="1"/>
  <c r="K57" i="1" s="1"/>
  <c r="J59" i="1"/>
  <c r="K59" i="1" s="1"/>
  <c r="J61" i="1"/>
  <c r="K61" i="1" s="1"/>
  <c r="J63" i="1"/>
  <c r="K63" i="1" s="1"/>
  <c r="J65" i="1"/>
  <c r="K65" i="1" s="1"/>
  <c r="J67" i="1"/>
  <c r="K67" i="1" s="1"/>
  <c r="J69" i="1"/>
  <c r="K69" i="1" s="1"/>
  <c r="J71" i="1"/>
  <c r="K71" i="1" s="1"/>
  <c r="J73" i="1"/>
  <c r="K73" i="1" s="1"/>
  <c r="J75" i="1"/>
  <c r="K75" i="1" s="1"/>
  <c r="J77" i="1"/>
  <c r="K77" i="1" s="1"/>
  <c r="J79" i="1"/>
  <c r="K79" i="1" s="1"/>
  <c r="J81" i="1"/>
  <c r="K81" i="1" s="1"/>
  <c r="J11" i="1"/>
  <c r="K11" i="1" s="1"/>
  <c r="J83" i="1"/>
  <c r="K83" i="1" s="1"/>
  <c r="J87" i="1"/>
  <c r="K87" i="1" s="1"/>
  <c r="J91" i="1"/>
  <c r="K91" i="1" s="1"/>
  <c r="J95" i="1"/>
  <c r="K95" i="1" s="1"/>
  <c r="J99" i="1"/>
  <c r="K99" i="1" s="1"/>
  <c r="J103" i="1"/>
  <c r="K103" i="1" s="1"/>
  <c r="J107" i="1"/>
  <c r="K107" i="1" s="1"/>
  <c r="J85" i="1"/>
  <c r="K85" i="1" s="1"/>
  <c r="J89" i="1"/>
  <c r="K89" i="1" s="1"/>
  <c r="J93" i="1"/>
  <c r="K93" i="1" s="1"/>
  <c r="J97" i="1"/>
  <c r="K97" i="1" s="1"/>
  <c r="J101" i="1"/>
  <c r="K101" i="1" s="1"/>
  <c r="J105" i="1"/>
  <c r="K105" i="1" s="1"/>
  <c r="J9" i="1"/>
  <c r="K10" i="1"/>
  <c r="I8" i="1"/>
  <c r="I4" i="1" l="1"/>
  <c r="H4" i="1"/>
  <c r="K9" i="1"/>
  <c r="K8" i="1" s="1"/>
  <c r="J8" i="1"/>
</calcChain>
</file>

<file path=xl/comments1.xml><?xml version="1.0" encoding="utf-8"?>
<comments xmlns="http://schemas.openxmlformats.org/spreadsheetml/2006/main">
  <authors>
    <author>ByPaco</author>
  </authors>
  <commentList>
    <comment ref="D6" authorId="0" shapeId="0">
      <text>
        <r>
          <rPr>
            <sz val="9"/>
            <color indexed="81"/>
            <rFont val="Tahoma"/>
            <family val="2"/>
          </rPr>
          <t xml:space="preserve">Este dato es </t>
        </r>
        <r>
          <rPr>
            <b/>
            <sz val="9"/>
            <color indexed="81"/>
            <rFont val="Tahoma"/>
            <family val="2"/>
          </rPr>
          <t>obligtorio</t>
        </r>
        <r>
          <rPr>
            <sz val="9"/>
            <color indexed="81"/>
            <rFont val="Tahoma"/>
            <family val="2"/>
          </rPr>
          <t xml:space="preserve"> para proyectar el ISR correctamente</t>
        </r>
      </text>
    </comment>
  </commentList>
</comments>
</file>

<file path=xl/sharedStrings.xml><?xml version="1.0" encoding="utf-8"?>
<sst xmlns="http://schemas.openxmlformats.org/spreadsheetml/2006/main" count="45" uniqueCount="40">
  <si>
    <t>Bases para REPARTO</t>
  </si>
  <si>
    <t>Importe</t>
  </si>
  <si>
    <t>Días</t>
  </si>
  <si>
    <t>Cantidad a repartir</t>
  </si>
  <si>
    <t>NETO</t>
  </si>
  <si>
    <t>Dias Exentos</t>
  </si>
  <si>
    <t>Sal. Min. Zona</t>
  </si>
  <si>
    <t>Sueldo Topado (incluye 20%)</t>
  </si>
  <si>
    <t>A</t>
  </si>
  <si>
    <t>B</t>
  </si>
  <si>
    <t>SALARIOS MINIMOS</t>
  </si>
  <si>
    <t># Empl</t>
  </si>
  <si>
    <t>PARTE EXENTA</t>
  </si>
  <si>
    <t>Deducible</t>
  </si>
  <si>
    <t>No Deducible</t>
  </si>
  <si>
    <t>Límite inferior</t>
  </si>
  <si>
    <t>Cuota fija</t>
  </si>
  <si>
    <t>Por ciento para aplicarse sobre</t>
  </si>
  <si>
    <t>el excedente del límite inferior</t>
  </si>
  <si>
    <t>$</t>
  </si>
  <si>
    <t>%</t>
  </si>
  <si>
    <t>En adelante</t>
  </si>
  <si>
    <t>5. Tarifa aplicable durante 2015, para el cálculo de los pagos provisionales mensuales.</t>
  </si>
  <si>
    <t>Tabla del subsidio para el empleo aplicable a la tarifa del numeral 5 del rubro B.</t>
  </si>
  <si>
    <t>Monto de ingresos que sirven de base para calcular el impuesto</t>
  </si>
  <si>
    <t>Para Ingresos de</t>
  </si>
  <si>
    <t>Hasta Ingresos de</t>
  </si>
  <si>
    <t>Cantidad de subsidio para el empleo mensual</t>
  </si>
  <si>
    <t>REDONDEO</t>
  </si>
  <si>
    <t>AL NETO</t>
  </si>
  <si>
    <t>Sueldo Diario Vigente</t>
  </si>
  <si>
    <t>Departamento</t>
  </si>
  <si>
    <t>Reparto Utilidad</t>
  </si>
  <si>
    <t>Total</t>
  </si>
  <si>
    <t>L.I.</t>
  </si>
  <si>
    <t>Exedente</t>
  </si>
  <si>
    <t>% s/exedente</t>
  </si>
  <si>
    <t>Cuota Fija</t>
  </si>
  <si>
    <t>Exento</t>
  </si>
  <si>
    <t>Gravado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</si>
</sst>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8" formatCode="&quot;$&quot;#,##0.00;[Red]\-&quot;$&quot;#,##0.00"/>
    <numFmt numFmtId="43" formatCode="_-* #,##0.00_-;\-* #,##0.00_-;_-* &quot;-&quot;??_-;_-@_-"/>
    <numFmt numFmtId="164" formatCode="0.0000%"/>
    <numFmt numFmtId="165" formatCode="&quot;Nombre del Empleado&quot;"/>
    <numFmt numFmtId="166" formatCode="&quot;ISR&quot;"/>
    <numFmt numFmtId="167" formatCode="&quot;S. B. D. Vigente&quot;"/>
  </numFmts>
  <fonts count="12" x14ac:knownFonts="1">
    <font>
      <sz val="8"/>
      <name val="Arial"/>
    </font>
    <font>
      <sz val="10"/>
      <name val="Arial"/>
      <family val="2"/>
    </font>
    <font>
      <sz val="10"/>
      <name val="Lucida Sans Unicode"/>
      <family val="2"/>
    </font>
    <font>
      <sz val="8"/>
      <name val="Verdana"/>
      <family val="2"/>
    </font>
    <font>
      <b/>
      <sz val="8"/>
      <name val="Verdana"/>
      <family val="2"/>
    </font>
    <font>
      <b/>
      <sz val="8"/>
      <color indexed="43"/>
      <name val="Verdana"/>
      <family val="2"/>
    </font>
    <font>
      <b/>
      <sz val="8"/>
      <color indexed="16"/>
      <name val="Verdana"/>
      <family val="2"/>
    </font>
    <font>
      <sz val="9"/>
      <name val="Arial"/>
      <family val="2"/>
    </font>
    <font>
      <sz val="9"/>
      <color rgb="FF00000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8"/>
      <color rgb="FF000000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3"/>
        <bgColor indexed="64"/>
      </patternFill>
    </fill>
    <fill>
      <patternFill patternType="mediumGray">
        <fgColor indexed="31"/>
        <bgColor indexed="4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17"/>
      </left>
      <right/>
      <top style="thin">
        <color indexed="17"/>
      </top>
      <bottom style="thin">
        <color indexed="17"/>
      </bottom>
      <diagonal/>
    </border>
    <border>
      <left/>
      <right/>
      <top style="thin">
        <color indexed="17"/>
      </top>
      <bottom style="thin">
        <color indexed="17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17"/>
      </left>
      <right/>
      <top style="thin">
        <color indexed="17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17"/>
      </left>
      <right style="thin">
        <color indexed="64"/>
      </right>
      <top/>
      <bottom style="thin">
        <color indexed="64"/>
      </bottom>
      <diagonal/>
    </border>
    <border>
      <left style="thin">
        <color indexed="17"/>
      </left>
      <right/>
      <top style="thin">
        <color indexed="17"/>
      </top>
      <bottom style="thin">
        <color rgb="FFFFFF00"/>
      </bottom>
      <diagonal/>
    </border>
    <border>
      <left style="thin">
        <color indexed="64"/>
      </left>
      <right style="thin">
        <color rgb="FFFFFF00"/>
      </right>
      <top style="thin">
        <color rgb="FFFFFF00"/>
      </top>
      <bottom style="thin">
        <color indexed="64"/>
      </bottom>
      <diagonal/>
    </border>
    <border>
      <left/>
      <right style="thin">
        <color indexed="17"/>
      </right>
      <top style="thin">
        <color indexed="17"/>
      </top>
      <bottom style="thin">
        <color rgb="FFFFFF00"/>
      </bottom>
      <diagonal/>
    </border>
    <border>
      <left style="thin">
        <color rgb="FFFFFF00"/>
      </left>
      <right style="thin">
        <color indexed="17"/>
      </right>
      <top style="thin">
        <color rgb="FFFFFF00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79">
    <xf numFmtId="0" fontId="0" fillId="0" borderId="0" xfId="0"/>
    <xf numFmtId="0" fontId="1" fillId="2" borderId="0" xfId="3" applyNumberFormat="1" applyFill="1"/>
    <xf numFmtId="0" fontId="3" fillId="0" borderId="0" xfId="0" applyFont="1"/>
    <xf numFmtId="4" fontId="3" fillId="0" borderId="0" xfId="0" applyNumberFormat="1" applyFont="1" applyAlignment="1" applyProtection="1">
      <alignment horizontal="right"/>
      <protection locked="0"/>
    </xf>
    <xf numFmtId="1" fontId="3" fillId="0" borderId="0" xfId="0" applyNumberFormat="1" applyFont="1" applyAlignment="1" applyProtection="1">
      <protection locked="0"/>
    </xf>
    <xf numFmtId="0" fontId="3" fillId="0" borderId="0" xfId="0" applyFont="1" applyAlignment="1">
      <alignment vertical="center"/>
    </xf>
    <xf numFmtId="4" fontId="4" fillId="3" borderId="0" xfId="0" applyNumberFormat="1" applyFont="1" applyFill="1" applyAlignment="1" applyProtection="1">
      <alignment horizontal="right" vertical="center"/>
      <protection locked="0"/>
    </xf>
    <xf numFmtId="0" fontId="4" fillId="3" borderId="0" xfId="0" applyFont="1" applyFill="1" applyAlignment="1" applyProtection="1">
      <alignment vertical="center"/>
      <protection locked="0"/>
    </xf>
    <xf numFmtId="0" fontId="4" fillId="3" borderId="0" xfId="0" applyFont="1" applyFill="1" applyAlignment="1" applyProtection="1">
      <alignment horizontal="center"/>
      <protection locked="0"/>
    </xf>
    <xf numFmtId="0" fontId="3" fillId="3" borderId="1" xfId="0" applyNumberFormat="1" applyFont="1" applyFill="1" applyBorder="1" applyAlignment="1" applyProtection="1">
      <alignment horizontal="centerContinuous"/>
      <protection hidden="1"/>
    </xf>
    <xf numFmtId="0" fontId="3" fillId="3" borderId="2" xfId="0" applyFont="1" applyFill="1" applyBorder="1" applyAlignment="1" applyProtection="1">
      <alignment horizontal="centerContinuous"/>
      <protection hidden="1"/>
    </xf>
    <xf numFmtId="0" fontId="3" fillId="3" borderId="3" xfId="0" applyNumberFormat="1" applyFont="1" applyFill="1" applyBorder="1" applyAlignment="1" applyProtection="1">
      <alignment horizontal="center"/>
      <protection hidden="1"/>
    </xf>
    <xf numFmtId="0" fontId="3" fillId="0" borderId="0" xfId="0" applyFont="1" applyProtection="1">
      <protection locked="0"/>
    </xf>
    <xf numFmtId="0" fontId="3" fillId="3" borderId="0" xfId="0" applyNumberFormat="1" applyFont="1" applyFill="1" applyAlignment="1" applyProtection="1">
      <alignment horizontal="centerContinuous"/>
      <protection hidden="1"/>
    </xf>
    <xf numFmtId="0" fontId="3" fillId="3" borderId="0" xfId="0" applyFont="1" applyFill="1" applyAlignment="1" applyProtection="1">
      <alignment horizontal="centerContinuous"/>
      <protection hidden="1"/>
    </xf>
    <xf numFmtId="0" fontId="4" fillId="3" borderId="3" xfId="0" applyFont="1" applyFill="1" applyBorder="1" applyAlignment="1" applyProtection="1">
      <alignment horizontal="center"/>
      <protection locked="0"/>
    </xf>
    <xf numFmtId="0" fontId="5" fillId="4" borderId="4" xfId="0" applyNumberFormat="1" applyFont="1" applyFill="1" applyBorder="1" applyAlignment="1" applyProtection="1">
      <alignment horizontal="centerContinuous" vertical="center"/>
      <protection hidden="1"/>
    </xf>
    <xf numFmtId="0" fontId="5" fillId="4" borderId="5" xfId="0" applyNumberFormat="1" applyFont="1" applyFill="1" applyBorder="1" applyAlignment="1" applyProtection="1">
      <alignment horizontal="centerContinuous" vertical="center"/>
      <protection hidden="1"/>
    </xf>
    <xf numFmtId="1" fontId="0" fillId="0" borderId="0" xfId="0" applyNumberFormat="1" applyAlignment="1" applyProtection="1">
      <alignment horizontal="right"/>
      <protection locked="0"/>
    </xf>
    <xf numFmtId="0" fontId="0" fillId="0" borderId="0" xfId="0" applyNumberFormat="1" applyAlignment="1" applyProtection="1">
      <alignment horizontal="left"/>
      <protection locked="0"/>
    </xf>
    <xf numFmtId="0" fontId="3" fillId="0" borderId="0" xfId="0" applyFont="1" applyProtection="1">
      <protection locked="0" hidden="1"/>
    </xf>
    <xf numFmtId="4" fontId="0" fillId="0" borderId="0" xfId="0" applyNumberFormat="1" applyAlignment="1" applyProtection="1">
      <alignment horizontal="right"/>
      <protection locked="0"/>
    </xf>
    <xf numFmtId="0" fontId="4" fillId="3" borderId="0" xfId="0" applyFont="1" applyFill="1" applyAlignment="1" applyProtection="1">
      <alignment vertical="center"/>
      <protection hidden="1"/>
    </xf>
    <xf numFmtId="0" fontId="3" fillId="3" borderId="0" xfId="0" applyFont="1" applyFill="1" applyProtection="1">
      <protection hidden="1"/>
    </xf>
    <xf numFmtId="0" fontId="4" fillId="3" borderId="0" xfId="0" applyFont="1" applyFill="1" applyAlignment="1" applyProtection="1">
      <alignment horizontal="right"/>
      <protection hidden="1"/>
    </xf>
    <xf numFmtId="0" fontId="3" fillId="3" borderId="0" xfId="0" applyFont="1" applyFill="1" applyAlignment="1" applyProtection="1">
      <alignment vertical="center"/>
      <protection hidden="1"/>
    </xf>
    <xf numFmtId="0" fontId="4" fillId="3" borderId="0" xfId="0" applyFont="1" applyFill="1" applyAlignment="1" applyProtection="1">
      <alignment horizontal="right" vertical="center"/>
      <protection hidden="1"/>
    </xf>
    <xf numFmtId="0" fontId="6" fillId="5" borderId="6" xfId="0" applyFont="1" applyFill="1" applyBorder="1" applyAlignment="1" applyProtection="1">
      <alignment horizontal="center"/>
      <protection hidden="1"/>
    </xf>
    <xf numFmtId="0" fontId="4" fillId="3" borderId="0" xfId="0" applyFont="1" applyFill="1" applyProtection="1">
      <protection hidden="1"/>
    </xf>
    <xf numFmtId="4" fontId="3" fillId="6" borderId="0" xfId="0" applyNumberFormat="1" applyFont="1" applyFill="1" applyAlignment="1" applyProtection="1">
      <alignment horizontal="right"/>
      <protection hidden="1"/>
    </xf>
    <xf numFmtId="4" fontId="3" fillId="6" borderId="0" xfId="0" applyNumberFormat="1" applyFont="1" applyFill="1" applyProtection="1">
      <protection hidden="1"/>
    </xf>
    <xf numFmtId="4" fontId="3" fillId="6" borderId="0" xfId="0" applyNumberFormat="1" applyFont="1" applyFill="1" applyAlignment="1" applyProtection="1">
      <protection hidden="1"/>
    </xf>
    <xf numFmtId="164" fontId="3" fillId="6" borderId="0" xfId="4" applyNumberFormat="1" applyFont="1" applyFill="1" applyProtection="1">
      <protection hidden="1"/>
    </xf>
    <xf numFmtId="4" fontId="4" fillId="6" borderId="3" xfId="0" applyNumberFormat="1" applyFont="1" applyFill="1" applyBorder="1" applyProtection="1">
      <protection hidden="1"/>
    </xf>
    <xf numFmtId="0" fontId="5" fillId="4" borderId="9" xfId="0" applyNumberFormat="1" applyFont="1" applyFill="1" applyBorder="1" applyAlignment="1" applyProtection="1">
      <alignment horizontal="centerContinuous" vertical="center"/>
      <protection hidden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0" xfId="0" applyFont="1" applyAlignment="1">
      <alignment horizontal="right" vertical="center"/>
    </xf>
    <xf numFmtId="4" fontId="8" fillId="0" borderId="0" xfId="0" applyNumberFormat="1" applyFont="1" applyAlignment="1">
      <alignment horizontal="right" vertical="center"/>
    </xf>
    <xf numFmtId="4" fontId="8" fillId="0" borderId="10" xfId="0" applyNumberFormat="1" applyFont="1" applyBorder="1" applyAlignment="1">
      <alignment horizontal="right" vertical="center"/>
    </xf>
    <xf numFmtId="0" fontId="8" fillId="0" borderId="10" xfId="0" applyFont="1" applyBorder="1" applyAlignment="1">
      <alignment horizontal="right" vertical="center"/>
    </xf>
    <xf numFmtId="0" fontId="8" fillId="0" borderId="0" xfId="0" applyFont="1" applyAlignment="1">
      <alignment vertical="center"/>
    </xf>
    <xf numFmtId="0" fontId="8" fillId="0" borderId="11" xfId="0" applyFont="1" applyBorder="1" applyAlignment="1">
      <alignment horizontal="center" vertical="center"/>
    </xf>
    <xf numFmtId="0" fontId="7" fillId="0" borderId="0" xfId="0" applyFont="1" applyAlignment="1"/>
    <xf numFmtId="0" fontId="8" fillId="0" borderId="11" xfId="0" applyFont="1" applyBorder="1" applyAlignment="1">
      <alignment vertical="center"/>
    </xf>
    <xf numFmtId="0" fontId="8" fillId="0" borderId="10" xfId="0" applyFont="1" applyBorder="1" applyAlignment="1">
      <alignment vertical="center"/>
    </xf>
    <xf numFmtId="4" fontId="8" fillId="0" borderId="0" xfId="0" applyNumberFormat="1" applyFont="1" applyAlignment="1">
      <alignment vertical="center"/>
    </xf>
    <xf numFmtId="4" fontId="8" fillId="0" borderId="10" xfId="0" applyNumberFormat="1" applyFont="1" applyBorder="1" applyAlignment="1">
      <alignment vertical="center"/>
    </xf>
    <xf numFmtId="0" fontId="5" fillId="4" borderId="13" xfId="0" applyNumberFormat="1" applyFont="1" applyFill="1" applyBorder="1" applyAlignment="1" applyProtection="1">
      <alignment horizontal="centerContinuous" vertical="center"/>
      <protection hidden="1"/>
    </xf>
    <xf numFmtId="0" fontId="5" fillId="4" borderId="14" xfId="0" applyNumberFormat="1" applyFont="1" applyFill="1" applyBorder="1" applyAlignment="1" applyProtection="1">
      <alignment horizontal="centerContinuous" vertical="center"/>
      <protection hidden="1"/>
    </xf>
    <xf numFmtId="8" fontId="4" fillId="3" borderId="3" xfId="0" applyNumberFormat="1" applyFont="1" applyFill="1" applyBorder="1" applyAlignment="1" applyProtection="1">
      <alignment horizontal="center"/>
      <protection locked="0"/>
    </xf>
    <xf numFmtId="0" fontId="5" fillId="4" borderId="12" xfId="0" applyNumberFormat="1" applyFont="1" applyFill="1" applyBorder="1" applyAlignment="1" applyProtection="1">
      <alignment horizontal="centerContinuous" vertical="center"/>
      <protection hidden="1"/>
    </xf>
    <xf numFmtId="0" fontId="8" fillId="0" borderId="0" xfId="0" applyFont="1" applyBorder="1" applyAlignment="1">
      <alignment horizontal="center" vertical="center"/>
    </xf>
    <xf numFmtId="2" fontId="4" fillId="3" borderId="0" xfId="0" applyNumberFormat="1" applyFont="1" applyFill="1" applyAlignment="1" applyProtection="1">
      <alignment vertical="center"/>
      <protection locked="0"/>
    </xf>
    <xf numFmtId="2" fontId="4" fillId="3" borderId="3" xfId="0" applyNumberFormat="1" applyFont="1" applyFill="1" applyBorder="1" applyAlignment="1" applyProtection="1">
      <alignment horizontal="center"/>
      <protection locked="0"/>
    </xf>
    <xf numFmtId="43" fontId="1" fillId="2" borderId="0" xfId="2" applyFill="1"/>
    <xf numFmtId="43" fontId="1" fillId="2" borderId="0" xfId="3" applyNumberFormat="1" applyFill="1"/>
    <xf numFmtId="0" fontId="3" fillId="3" borderId="7" xfId="0" applyNumberFormat="1" applyFont="1" applyFill="1" applyBorder="1" applyAlignment="1" applyProtection="1">
      <alignment horizontal="center" vertical="center" wrapText="1"/>
      <protection hidden="1"/>
    </xf>
    <xf numFmtId="0" fontId="3" fillId="3" borderId="8" xfId="0" applyNumberFormat="1" applyFont="1" applyFill="1" applyBorder="1" applyAlignment="1" applyProtection="1">
      <alignment horizontal="center" vertical="center" wrapText="1"/>
      <protection hidden="1"/>
    </xf>
    <xf numFmtId="0" fontId="3" fillId="3" borderId="6" xfId="0" applyNumberFormat="1" applyFont="1" applyFill="1" applyBorder="1" applyAlignment="1" applyProtection="1">
      <alignment horizontal="center" vertical="center" wrapText="1"/>
      <protection hidden="1"/>
    </xf>
    <xf numFmtId="166" fontId="3" fillId="3" borderId="7" xfId="0" applyNumberFormat="1" applyFont="1" applyFill="1" applyBorder="1" applyAlignment="1" applyProtection="1">
      <alignment horizontal="center" vertical="center"/>
      <protection hidden="1"/>
    </xf>
    <xf numFmtId="166" fontId="3" fillId="3" borderId="8" xfId="0" applyNumberFormat="1" applyFont="1" applyFill="1" applyBorder="1" applyAlignment="1" applyProtection="1">
      <alignment horizontal="center" vertical="center"/>
      <protection hidden="1"/>
    </xf>
    <xf numFmtId="0" fontId="3" fillId="3" borderId="7" xfId="0" applyNumberFormat="1" applyFont="1" applyFill="1" applyBorder="1" applyAlignment="1" applyProtection="1">
      <alignment horizontal="center" vertical="center"/>
      <protection hidden="1"/>
    </xf>
    <xf numFmtId="0" fontId="3" fillId="3" borderId="8" xfId="0" applyNumberFormat="1" applyFont="1" applyFill="1" applyBorder="1" applyAlignment="1" applyProtection="1">
      <alignment horizontal="center" vertical="center"/>
      <protection hidden="1"/>
    </xf>
    <xf numFmtId="0" fontId="0" fillId="0" borderId="6" xfId="0" applyBorder="1" applyAlignment="1" applyProtection="1">
      <alignment vertical="center"/>
      <protection hidden="1"/>
    </xf>
    <xf numFmtId="165" fontId="3" fillId="3" borderId="7" xfId="0" applyNumberFormat="1" applyFont="1" applyFill="1" applyBorder="1" applyAlignment="1" applyProtection="1">
      <alignment horizontal="center" vertical="center"/>
      <protection hidden="1"/>
    </xf>
    <xf numFmtId="165" fontId="3" fillId="3" borderId="8" xfId="0" applyNumberFormat="1" applyFont="1" applyFill="1" applyBorder="1" applyAlignment="1" applyProtection="1">
      <alignment horizontal="center" vertical="center"/>
      <protection hidden="1"/>
    </xf>
    <xf numFmtId="165" fontId="0" fillId="0" borderId="6" xfId="0" applyNumberFormat="1" applyBorder="1" applyAlignment="1" applyProtection="1">
      <alignment vertical="center"/>
      <protection hidden="1"/>
    </xf>
    <xf numFmtId="167" fontId="3" fillId="3" borderId="7" xfId="0" applyNumberFormat="1" applyFont="1" applyFill="1" applyBorder="1" applyAlignment="1" applyProtection="1">
      <alignment horizontal="center" vertical="center" wrapText="1"/>
      <protection hidden="1"/>
    </xf>
    <xf numFmtId="167" fontId="3" fillId="3" borderId="8" xfId="0" applyNumberFormat="1" applyFont="1" applyFill="1" applyBorder="1" applyAlignment="1" applyProtection="1">
      <alignment horizontal="center" vertical="center" wrapText="1"/>
      <protection hidden="1"/>
    </xf>
    <xf numFmtId="167" fontId="3" fillId="3" borderId="6" xfId="0" applyNumberFormat="1" applyFont="1" applyFill="1" applyBorder="1" applyAlignment="1" applyProtection="1">
      <alignment horizontal="center" vertical="center" wrapText="1"/>
      <protection hidden="1"/>
    </xf>
    <xf numFmtId="0" fontId="5" fillId="4" borderId="15" xfId="0" applyNumberFormat="1" applyFont="1" applyFill="1" applyBorder="1" applyAlignment="1" applyProtection="1">
      <alignment horizontal="centerContinuous" vertical="center"/>
      <protection hidden="1"/>
    </xf>
    <xf numFmtId="0" fontId="5" fillId="4" borderId="16" xfId="0" applyNumberFormat="1" applyFont="1" applyFill="1" applyBorder="1" applyAlignment="1" applyProtection="1">
      <alignment horizontal="centerContinuous" vertical="center"/>
      <protection hidden="1"/>
    </xf>
    <xf numFmtId="0" fontId="3" fillId="3" borderId="17" xfId="0" applyNumberFormat="1" applyFont="1" applyFill="1" applyBorder="1" applyAlignment="1" applyProtection="1">
      <alignment horizontal="centerContinuous"/>
      <protection hidden="1"/>
    </xf>
    <xf numFmtId="0" fontId="3" fillId="7" borderId="0" xfId="0" applyFont="1" applyFill="1" applyAlignment="1">
      <alignment vertical="center"/>
    </xf>
    <xf numFmtId="0" fontId="3" fillId="7" borderId="0" xfId="0" applyFont="1" applyFill="1" applyProtection="1">
      <protection locked="0" hidden="1"/>
    </xf>
    <xf numFmtId="0" fontId="3" fillId="0" borderId="0" xfId="0" applyFont="1" applyProtection="1">
      <protection hidden="1"/>
    </xf>
    <xf numFmtId="43" fontId="4" fillId="3" borderId="3" xfId="2" applyFont="1" applyFill="1" applyBorder="1" applyAlignment="1" applyProtection="1">
      <alignment horizontal="center"/>
      <protection hidden="1"/>
    </xf>
  </cellXfs>
  <cellStyles count="5">
    <cellStyle name="Euro" xfId="1"/>
    <cellStyle name="Millares" xfId="2" builtinId="3"/>
    <cellStyle name="Normal" xfId="0" builtinId="0"/>
    <cellStyle name="Normal_NOMINA MAR05" xfId="3"/>
    <cellStyle name="Porcentaje" xfId="4" builtinId="5"/>
  </cellStyles>
  <dxfs count="2">
    <dxf>
      <font>
        <color rgb="FFFFC000"/>
      </font>
      <fill>
        <patternFill>
          <bgColor theme="5" tint="-0.24994659260841701"/>
        </patternFill>
      </fill>
    </dxf>
    <dxf>
      <font>
        <condense val="0"/>
        <extend val="0"/>
        <color indexed="9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Radio" checked="Checked" firstButton="1" fmlaLink="$J$6" lockText="1"/>
</file>

<file path=xl/ctrlProps/ctrlProp2.xml><?xml version="1.0" encoding="utf-8"?>
<formControlPr xmlns="http://schemas.microsoft.com/office/spreadsheetml/2009/9/main" objectType="Radio" lockText="1"/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9</xdr:col>
      <xdr:colOff>9525</xdr:colOff>
      <xdr:row>1</xdr:row>
      <xdr:rowOff>0</xdr:rowOff>
    </xdr:to>
    <xdr:sp macro="" textlink="">
      <xdr:nvSpPr>
        <xdr:cNvPr id="1040" name="Rectangle 16"/>
        <xdr:cNvSpPr>
          <a:spLocks noChangeArrowheads="1"/>
        </xdr:cNvSpPr>
      </xdr:nvSpPr>
      <xdr:spPr bwMode="auto">
        <a:xfrm>
          <a:off x="0" y="0"/>
          <a:ext cx="8677275" cy="400050"/>
        </a:xfrm>
        <a:prstGeom prst="rect">
          <a:avLst/>
        </a:prstGeom>
        <a:gradFill rotWithShape="1">
          <a:gsLst>
            <a:gs pos="0">
              <a:srgbClr val="800000"/>
            </a:gs>
            <a:gs pos="100000">
              <a:srgbClr val="FFFFFF"/>
            </a:gs>
          </a:gsLst>
          <a:lin ang="0" scaled="1"/>
        </a:gradFill>
        <a:ln w="9525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s-MX" sz="1800" b="1" i="0" u="none" strike="noStrike" baseline="0">
              <a:solidFill>
                <a:srgbClr val="FFFF99"/>
              </a:solidFill>
              <a:latin typeface="Arial"/>
              <a:cs typeface="Arial"/>
            </a:rPr>
            <a:t> REPARTO DE PTU 2015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123825</xdr:colOff>
          <xdr:row>0</xdr:row>
          <xdr:rowOff>381000</xdr:rowOff>
        </xdr:from>
        <xdr:to>
          <xdr:col>10</xdr:col>
          <xdr:colOff>333375</xdr:colOff>
          <xdr:row>2</xdr:row>
          <xdr:rowOff>28575</xdr:rowOff>
        </xdr:to>
        <xdr:sp macro="" textlink="">
          <xdr:nvSpPr>
            <xdr:cNvPr id="1027" name="Option Button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MX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ISR Directo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123824</xdr:colOff>
          <xdr:row>2</xdr:row>
          <xdr:rowOff>19050</xdr:rowOff>
        </xdr:from>
        <xdr:to>
          <xdr:col>10</xdr:col>
          <xdr:colOff>571499</xdr:colOff>
          <xdr:row>4</xdr:row>
          <xdr:rowOff>0</xdr:rowOff>
        </xdr:to>
        <xdr:sp macro="" textlink="">
          <xdr:nvSpPr>
            <xdr:cNvPr id="1028" name="Option Button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MX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ISR Proyectado Mensual</a:t>
              </a:r>
            </a:p>
          </xdr:txBody>
        </xdr:sp>
        <xdr:clientData fLocksWithSheet="0"/>
      </xdr:twoCellAnchor>
    </mc:Choice>
    <mc:Fallback/>
  </mc:AlternateContent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mments" Target="../comments1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XFD109"/>
  <sheetViews>
    <sheetView tabSelected="1" workbookViewId="0">
      <pane ySplit="8" topLeftCell="A9" activePane="bottomLeft" state="frozen"/>
      <selection pane="bottomLeft" activeCell="D6" sqref="D6:D8"/>
    </sheetView>
  </sheetViews>
  <sheetFormatPr baseColWidth="10" defaultColWidth="0" defaultRowHeight="10.5" zeroHeight="1" x14ac:dyDescent="0.15"/>
  <cols>
    <col min="1" max="1" width="16.33203125" style="12" bestFit="1" customWidth="1"/>
    <col min="2" max="2" width="8" style="12" bestFit="1" customWidth="1"/>
    <col min="3" max="3" width="33.1640625" style="12" bestFit="1" customWidth="1"/>
    <col min="4" max="4" width="16.83203125" style="12" customWidth="1"/>
    <col min="5" max="5" width="16.6640625" style="12" bestFit="1" customWidth="1"/>
    <col min="6" max="6" width="15.1640625" style="12" customWidth="1"/>
    <col min="7" max="9" width="15.1640625" style="20" customWidth="1"/>
    <col min="10" max="10" width="15.33203125" style="20" bestFit="1" customWidth="1"/>
    <col min="11" max="11" width="19" style="20" customWidth="1"/>
    <col min="12" max="12" width="12.83203125" style="20" hidden="1" customWidth="1"/>
    <col min="13" max="16384" width="9.33203125" style="2" hidden="1"/>
  </cols>
  <sheetData>
    <row r="1" spans="1:12" ht="31.5" customHeight="1" x14ac:dyDescent="0.15">
      <c r="A1" s="13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</row>
    <row r="2" spans="1:12" s="5" customFormat="1" ht="13.5" customHeight="1" x14ac:dyDescent="0.15">
      <c r="A2" s="22" t="s">
        <v>6</v>
      </c>
      <c r="B2" s="54">
        <v>56.7</v>
      </c>
      <c r="C2" s="24" t="s">
        <v>7</v>
      </c>
      <c r="D2" s="6">
        <v>150000</v>
      </c>
      <c r="E2" s="34" t="s">
        <v>28</v>
      </c>
      <c r="F2" s="16" t="s">
        <v>10</v>
      </c>
      <c r="G2" s="17"/>
      <c r="H2" s="49" t="s">
        <v>12</v>
      </c>
      <c r="I2" s="72"/>
      <c r="J2" s="75"/>
      <c r="K2" s="25"/>
      <c r="L2" s="25"/>
    </row>
    <row r="3" spans="1:12" x14ac:dyDescent="0.15">
      <c r="A3" s="26" t="s">
        <v>5</v>
      </c>
      <c r="B3" s="7">
        <v>15</v>
      </c>
      <c r="C3" s="26" t="s">
        <v>3</v>
      </c>
      <c r="D3" s="6">
        <v>15000</v>
      </c>
      <c r="E3" s="52" t="s">
        <v>29</v>
      </c>
      <c r="F3" s="27" t="s">
        <v>8</v>
      </c>
      <c r="G3" s="27" t="s">
        <v>9</v>
      </c>
      <c r="H3" s="50" t="s">
        <v>13</v>
      </c>
      <c r="I3" s="73" t="s">
        <v>14</v>
      </c>
      <c r="J3" s="76"/>
      <c r="K3" s="23"/>
      <c r="L3" s="23"/>
    </row>
    <row r="4" spans="1:12" x14ac:dyDescent="0.15">
      <c r="A4" s="26" t="s">
        <v>13</v>
      </c>
      <c r="B4" s="7">
        <v>0.53</v>
      </c>
      <c r="C4" s="24"/>
      <c r="D4" s="8"/>
      <c r="E4" s="51">
        <v>1</v>
      </c>
      <c r="F4" s="55">
        <v>70.099999999999994</v>
      </c>
      <c r="G4" s="15">
        <v>56.7</v>
      </c>
      <c r="H4" s="78">
        <f>(G8-I8)*$B$4</f>
        <v>2865.30070945748</v>
      </c>
      <c r="I4" s="78">
        <f>G8-I8-H4</f>
        <v>2540.9270442358779</v>
      </c>
      <c r="J4" s="76"/>
      <c r="K4" s="23"/>
      <c r="L4" s="23"/>
    </row>
    <row r="5" spans="1:12" x14ac:dyDescent="0.15">
      <c r="A5" s="23"/>
      <c r="B5" s="23"/>
      <c r="C5" s="24"/>
      <c r="D5" s="28"/>
      <c r="E5" s="23"/>
      <c r="F5" s="23"/>
      <c r="G5" s="23"/>
      <c r="H5" s="23"/>
      <c r="I5" s="23"/>
      <c r="J5" s="23"/>
      <c r="K5" s="23"/>
      <c r="L5" s="23"/>
    </row>
    <row r="6" spans="1:12" x14ac:dyDescent="0.15">
      <c r="A6" s="63" t="s">
        <v>31</v>
      </c>
      <c r="B6" s="63" t="s">
        <v>11</v>
      </c>
      <c r="C6" s="66">
        <v>3</v>
      </c>
      <c r="D6" s="69" t="s">
        <v>30</v>
      </c>
      <c r="E6" s="9" t="s">
        <v>0</v>
      </c>
      <c r="F6" s="10"/>
      <c r="G6" s="9" t="s">
        <v>32</v>
      </c>
      <c r="H6" s="74"/>
      <c r="I6" s="10"/>
      <c r="J6" s="61">
        <v>1</v>
      </c>
      <c r="K6" s="63" t="s">
        <v>4</v>
      </c>
      <c r="L6" s="58"/>
    </row>
    <row r="7" spans="1:12" x14ac:dyDescent="0.15">
      <c r="A7" s="64"/>
      <c r="B7" s="64"/>
      <c r="C7" s="67"/>
      <c r="D7" s="70"/>
      <c r="E7" s="11" t="s">
        <v>1</v>
      </c>
      <c r="F7" s="11" t="s">
        <v>2</v>
      </c>
      <c r="G7" s="11" t="s">
        <v>33</v>
      </c>
      <c r="H7" s="11" t="s">
        <v>38</v>
      </c>
      <c r="I7" s="11" t="s">
        <v>39</v>
      </c>
      <c r="J7" s="62"/>
      <c r="K7" s="64"/>
      <c r="L7" s="59"/>
    </row>
    <row r="8" spans="1:12" ht="10.5" customHeight="1" x14ac:dyDescent="0.15">
      <c r="A8" s="65"/>
      <c r="B8" s="65"/>
      <c r="C8" s="68"/>
      <c r="D8" s="71"/>
      <c r="E8" s="33">
        <f>SUM($E$9:$E$109)</f>
        <v>381959.72</v>
      </c>
      <c r="F8" s="33">
        <f>SUM($F$9:$F$109)</f>
        <v>1669</v>
      </c>
      <c r="G8" s="33">
        <f>SUM($G$9:$G$109)</f>
        <v>14999.999999999998</v>
      </c>
      <c r="H8" s="33">
        <f>SUM($H$9:$H$109)</f>
        <v>5406.2277536933589</v>
      </c>
      <c r="I8" s="33">
        <f>SUM($I$9:$I$109)</f>
        <v>9593.7722463066402</v>
      </c>
      <c r="J8" s="33">
        <f>SUM($J$9:$J$109)</f>
        <v>503.99999999999949</v>
      </c>
      <c r="K8" s="33">
        <f>SUM($K$9:$K$109)</f>
        <v>14496</v>
      </c>
      <c r="L8" s="60"/>
    </row>
    <row r="9" spans="1:12" ht="11.25" x14ac:dyDescent="0.2">
      <c r="A9" s="4"/>
      <c r="B9" s="18">
        <v>1</v>
      </c>
      <c r="C9" s="19"/>
      <c r="D9" s="3">
        <v>384.20126027397259</v>
      </c>
      <c r="E9" s="21">
        <v>140233.46</v>
      </c>
      <c r="F9" s="21">
        <v>365</v>
      </c>
      <c r="G9" s="29">
        <f>(E9*(cantidad/2)/$E$8)+(F9*(cantidad/2)/$F$8)</f>
        <v>4393.7688027619588</v>
      </c>
      <c r="H9" s="30">
        <f>IF(Exe&lt;G9,Exe,G9)</f>
        <v>850.5</v>
      </c>
      <c r="I9" s="30">
        <f>G9-H9</f>
        <v>3543.2688027619588</v>
      </c>
      <c r="J9" s="31">
        <f>ISR</f>
        <v>204.76880276195885</v>
      </c>
      <c r="K9" s="29">
        <f>G9-J9</f>
        <v>4189</v>
      </c>
      <c r="L9" s="32"/>
    </row>
    <row r="10" spans="1:12" ht="11.25" x14ac:dyDescent="0.2">
      <c r="A10" s="4"/>
      <c r="B10" s="18">
        <v>2</v>
      </c>
      <c r="C10" s="19"/>
      <c r="D10" s="3">
        <v>579.37474576271188</v>
      </c>
      <c r="E10" s="21">
        <v>102549.33</v>
      </c>
      <c r="F10" s="21">
        <v>177</v>
      </c>
      <c r="G10" s="29">
        <f>(E10*(cantidad/2)/$E$8)+(F10*(cantidad/2)/$F$8)</f>
        <v>2809.0018606024287</v>
      </c>
      <c r="H10" s="30">
        <f>IF(Exe&lt;G10,Exe,G10)</f>
        <v>850.5</v>
      </c>
      <c r="I10" s="30">
        <f t="shared" ref="I10:I73" si="0">G10-H10</f>
        <v>1958.5018606024287</v>
      </c>
      <c r="J10" s="31">
        <f>ISR</f>
        <v>104.00186060242889</v>
      </c>
      <c r="K10" s="29">
        <f>G10-J10</f>
        <v>2705</v>
      </c>
      <c r="L10" s="32"/>
    </row>
    <row r="11" spans="1:12" ht="11.25" x14ac:dyDescent="0.2">
      <c r="B11" s="18">
        <v>3</v>
      </c>
      <c r="C11" s="19"/>
      <c r="D11" s="3">
        <v>210.8042628205128</v>
      </c>
      <c r="E11" s="21">
        <v>65770.929999999993</v>
      </c>
      <c r="F11" s="21">
        <v>312</v>
      </c>
      <c r="G11" s="29">
        <f>(E11*(cantidad/2)/$E$8)+(F11*(cantidad/2)/$F$8)</f>
        <v>2693.4873956786132</v>
      </c>
      <c r="H11" s="30">
        <f>IF(Exe&lt;G11,Exe,G11)</f>
        <v>850.5</v>
      </c>
      <c r="I11" s="30">
        <f t="shared" si="0"/>
        <v>1842.9873956786132</v>
      </c>
      <c r="J11" s="31">
        <f>ISR</f>
        <v>96.487395678613225</v>
      </c>
      <c r="K11" s="29">
        <f>G11-J11</f>
        <v>2597</v>
      </c>
      <c r="L11" s="32"/>
    </row>
    <row r="12" spans="1:12" ht="11.25" x14ac:dyDescent="0.2">
      <c r="B12" s="18">
        <v>4</v>
      </c>
      <c r="C12" s="19"/>
      <c r="D12" s="3">
        <v>116.18082191780822</v>
      </c>
      <c r="E12" s="21">
        <v>42406</v>
      </c>
      <c r="F12" s="21">
        <v>365</v>
      </c>
      <c r="G12" s="29">
        <f>(E12*(cantidad/2)/$E$8)+(F12*(cantidad/2)/$F$8)</f>
        <v>2472.8700493541392</v>
      </c>
      <c r="H12" s="30">
        <f>IF(Exe&lt;G12,Exe,G12)</f>
        <v>850.5</v>
      </c>
      <c r="I12" s="30">
        <f t="shared" si="0"/>
        <v>1622.3700493541392</v>
      </c>
      <c r="J12" s="31">
        <f>ISR</f>
        <v>81.870049354139155</v>
      </c>
      <c r="K12" s="29">
        <f>G12-J12</f>
        <v>2391</v>
      </c>
      <c r="L12" s="32"/>
    </row>
    <row r="13" spans="1:12" ht="11.25" x14ac:dyDescent="0.2">
      <c r="B13" s="18">
        <v>5</v>
      </c>
      <c r="C13" s="19"/>
      <c r="D13" s="3">
        <v>80</v>
      </c>
      <c r="E13" s="21">
        <v>12000</v>
      </c>
      <c r="F13" s="21">
        <v>150</v>
      </c>
      <c r="G13" s="29">
        <f>(E13*(cantidad/2)/$E$8)+(F13*(cantidad/2)/$F$8)</f>
        <v>909.68326108007625</v>
      </c>
      <c r="H13" s="30">
        <f>IF(Exe&lt;G13,Exe,G13)</f>
        <v>850.5</v>
      </c>
      <c r="I13" s="30">
        <f t="shared" si="0"/>
        <v>59.18326108007625</v>
      </c>
      <c r="J13" s="31">
        <f>ISR</f>
        <v>1.6832610800762287</v>
      </c>
      <c r="K13" s="29">
        <f>G13-J13</f>
        <v>908</v>
      </c>
      <c r="L13" s="32"/>
    </row>
    <row r="14" spans="1:12" ht="11.25" x14ac:dyDescent="0.2">
      <c r="B14" s="18">
        <v>6</v>
      </c>
      <c r="C14" s="19"/>
      <c r="D14" s="3">
        <v>80</v>
      </c>
      <c r="E14" s="21">
        <v>4000</v>
      </c>
      <c r="F14" s="21">
        <v>50</v>
      </c>
      <c r="G14" s="29">
        <f>(E14*(cantidad/2)/$E$8)+(F14*(cantidad/2)/$F$8)</f>
        <v>303.22775369335875</v>
      </c>
      <c r="H14" s="30">
        <f>IF(Exe&lt;G14,Exe,G14)</f>
        <v>303.22775369335875</v>
      </c>
      <c r="I14" s="30">
        <f t="shared" si="0"/>
        <v>0</v>
      </c>
      <c r="J14" s="31">
        <f>ISR</f>
        <v>0.22775369335874984</v>
      </c>
      <c r="K14" s="29">
        <f>G14-J14</f>
        <v>303</v>
      </c>
      <c r="L14" s="32"/>
    </row>
    <row r="15" spans="1:12" ht="11.25" x14ac:dyDescent="0.2">
      <c r="B15" s="18">
        <v>7</v>
      </c>
      <c r="C15" s="19"/>
      <c r="D15" s="3"/>
      <c r="E15" s="21">
        <v>15000</v>
      </c>
      <c r="F15" s="21">
        <v>250</v>
      </c>
      <c r="G15" s="29">
        <f>(E15*(cantidad/2)/$E$8)+(F15*(cantidad/2)/$F$8)</f>
        <v>1417.9608768294245</v>
      </c>
      <c r="H15" s="30">
        <f>IF(Exe&lt;G15,Exe,G15)</f>
        <v>850.5</v>
      </c>
      <c r="I15" s="30">
        <f t="shared" si="0"/>
        <v>567.46087682942448</v>
      </c>
      <c r="J15" s="31">
        <f>ISR</f>
        <v>14.960876829424375</v>
      </c>
      <c r="K15" s="29">
        <f>G15-J15</f>
        <v>1403</v>
      </c>
      <c r="L15" s="32"/>
    </row>
    <row r="16" spans="1:12" ht="11.25" x14ac:dyDescent="0.2">
      <c r="B16" s="18">
        <v>8</v>
      </c>
      <c r="C16" s="19"/>
      <c r="D16" s="3"/>
      <c r="E16" s="21"/>
      <c r="F16" s="21"/>
      <c r="G16" s="29">
        <f>(E16*(cantidad/2)/$E$8)+(F16*(cantidad/2)/$F$8)</f>
        <v>0</v>
      </c>
      <c r="H16" s="30">
        <f>IF(Exe&lt;G16,Exe,G16)</f>
        <v>0</v>
      </c>
      <c r="I16" s="30">
        <f t="shared" si="0"/>
        <v>0</v>
      </c>
      <c r="J16" s="31">
        <f>ISR</f>
        <v>0</v>
      </c>
      <c r="K16" s="29">
        <f>G16-J16</f>
        <v>0</v>
      </c>
      <c r="L16" s="32"/>
    </row>
    <row r="17" spans="2:12" ht="11.25" x14ac:dyDescent="0.2">
      <c r="B17" s="18">
        <v>9</v>
      </c>
      <c r="C17" s="19"/>
      <c r="D17" s="3"/>
      <c r="E17" s="21"/>
      <c r="F17" s="21"/>
      <c r="G17" s="29">
        <f>(E17*(cantidad/2)/$E$8)+(F17*(cantidad/2)/$F$8)</f>
        <v>0</v>
      </c>
      <c r="H17" s="30">
        <f>IF(Exe&lt;G17,Exe,G17)</f>
        <v>0</v>
      </c>
      <c r="I17" s="30">
        <f t="shared" si="0"/>
        <v>0</v>
      </c>
      <c r="J17" s="31">
        <f>ISR</f>
        <v>0</v>
      </c>
      <c r="K17" s="29">
        <f>G17-J17</f>
        <v>0</v>
      </c>
      <c r="L17" s="32"/>
    </row>
    <row r="18" spans="2:12" ht="11.25" x14ac:dyDescent="0.2">
      <c r="B18" s="18">
        <v>10</v>
      </c>
      <c r="C18" s="19"/>
      <c r="D18" s="3"/>
      <c r="E18" s="21"/>
      <c r="F18" s="21"/>
      <c r="G18" s="29">
        <f>(E18*(cantidad/2)/$E$8)+(F18*(cantidad/2)/$F$8)</f>
        <v>0</v>
      </c>
      <c r="H18" s="30">
        <f>IF(Exe&lt;G18,Exe,G18)</f>
        <v>0</v>
      </c>
      <c r="I18" s="30">
        <f t="shared" si="0"/>
        <v>0</v>
      </c>
      <c r="J18" s="31">
        <f>ISR</f>
        <v>0</v>
      </c>
      <c r="K18" s="29">
        <f>G18-J18</f>
        <v>0</v>
      </c>
      <c r="L18" s="32"/>
    </row>
    <row r="19" spans="2:12" ht="11.25" x14ac:dyDescent="0.2">
      <c r="B19" s="18">
        <v>11</v>
      </c>
      <c r="C19" s="19"/>
      <c r="D19" s="3"/>
      <c r="E19" s="21"/>
      <c r="F19" s="21"/>
      <c r="G19" s="29">
        <f>(E19*(cantidad/2)/$E$8)+(F19*(cantidad/2)/$F$8)</f>
        <v>0</v>
      </c>
      <c r="H19" s="30">
        <f>IF(Exe&lt;G19,Exe,G19)</f>
        <v>0</v>
      </c>
      <c r="I19" s="30">
        <f t="shared" si="0"/>
        <v>0</v>
      </c>
      <c r="J19" s="31">
        <f>ISR</f>
        <v>0</v>
      </c>
      <c r="K19" s="29">
        <f>G19-J19</f>
        <v>0</v>
      </c>
      <c r="L19" s="32"/>
    </row>
    <row r="20" spans="2:12" ht="11.25" x14ac:dyDescent="0.2">
      <c r="B20" s="18">
        <v>12</v>
      </c>
      <c r="C20" s="19"/>
      <c r="D20" s="3"/>
      <c r="E20" s="21"/>
      <c r="F20" s="21"/>
      <c r="G20" s="29">
        <f>(E20*(cantidad/2)/$E$8)+(F20*(cantidad/2)/$F$8)</f>
        <v>0</v>
      </c>
      <c r="H20" s="30">
        <f>IF(Exe&lt;G20,Exe,G20)</f>
        <v>0</v>
      </c>
      <c r="I20" s="30">
        <f t="shared" si="0"/>
        <v>0</v>
      </c>
      <c r="J20" s="31">
        <f>ISR</f>
        <v>0</v>
      </c>
      <c r="K20" s="29">
        <f>G20-J20</f>
        <v>0</v>
      </c>
      <c r="L20" s="32"/>
    </row>
    <row r="21" spans="2:12" ht="11.25" x14ac:dyDescent="0.2">
      <c r="B21" s="18">
        <v>13</v>
      </c>
      <c r="C21" s="19"/>
      <c r="D21" s="3"/>
      <c r="E21" s="21"/>
      <c r="F21" s="21"/>
      <c r="G21" s="29">
        <f>(E21*(cantidad/2)/$E$8)+(F21*(cantidad/2)/$F$8)</f>
        <v>0</v>
      </c>
      <c r="H21" s="30">
        <f>IF(Exe&lt;G21,Exe,G21)</f>
        <v>0</v>
      </c>
      <c r="I21" s="30">
        <f t="shared" si="0"/>
        <v>0</v>
      </c>
      <c r="J21" s="31">
        <f>ISR</f>
        <v>0</v>
      </c>
      <c r="K21" s="29">
        <f>G21-J21</f>
        <v>0</v>
      </c>
      <c r="L21" s="32"/>
    </row>
    <row r="22" spans="2:12" ht="11.25" x14ac:dyDescent="0.2">
      <c r="B22" s="18">
        <v>14</v>
      </c>
      <c r="C22" s="19"/>
      <c r="D22" s="3"/>
      <c r="E22" s="21"/>
      <c r="F22" s="21"/>
      <c r="G22" s="29">
        <f>(E22*(cantidad/2)/$E$8)+(F22*(cantidad/2)/$F$8)</f>
        <v>0</v>
      </c>
      <c r="H22" s="30">
        <f>IF(Exe&lt;G22,Exe,G22)</f>
        <v>0</v>
      </c>
      <c r="I22" s="30">
        <f t="shared" si="0"/>
        <v>0</v>
      </c>
      <c r="J22" s="31">
        <f>ISR</f>
        <v>0</v>
      </c>
      <c r="K22" s="29">
        <f>G22-J22</f>
        <v>0</v>
      </c>
      <c r="L22" s="32"/>
    </row>
    <row r="23" spans="2:12" ht="11.25" x14ac:dyDescent="0.2">
      <c r="B23" s="18">
        <v>15</v>
      </c>
      <c r="C23" s="19"/>
      <c r="D23" s="3"/>
      <c r="E23" s="21"/>
      <c r="F23" s="21"/>
      <c r="G23" s="29">
        <f>(E23*(cantidad/2)/$E$8)+(F23*(cantidad/2)/$F$8)</f>
        <v>0</v>
      </c>
      <c r="H23" s="30">
        <f>IF(Exe&lt;G23,Exe,G23)</f>
        <v>0</v>
      </c>
      <c r="I23" s="30">
        <f t="shared" si="0"/>
        <v>0</v>
      </c>
      <c r="J23" s="31">
        <f>ISR</f>
        <v>0</v>
      </c>
      <c r="K23" s="29">
        <f>G23-J23</f>
        <v>0</v>
      </c>
      <c r="L23" s="32"/>
    </row>
    <row r="24" spans="2:12" ht="11.25" x14ac:dyDescent="0.2">
      <c r="B24" s="18">
        <v>16</v>
      </c>
      <c r="C24" s="19"/>
      <c r="D24" s="3"/>
      <c r="E24" s="21"/>
      <c r="F24" s="21"/>
      <c r="G24" s="29">
        <f>(E24*(cantidad/2)/$E$8)+(F24*(cantidad/2)/$F$8)</f>
        <v>0</v>
      </c>
      <c r="H24" s="30">
        <f>IF(Exe&lt;G24,Exe,G24)</f>
        <v>0</v>
      </c>
      <c r="I24" s="30">
        <f t="shared" si="0"/>
        <v>0</v>
      </c>
      <c r="J24" s="31">
        <f>ISR</f>
        <v>0</v>
      </c>
      <c r="K24" s="29">
        <f>G24-J24</f>
        <v>0</v>
      </c>
      <c r="L24" s="32"/>
    </row>
    <row r="25" spans="2:12" ht="11.25" x14ac:dyDescent="0.2">
      <c r="B25" s="18">
        <v>17</v>
      </c>
      <c r="C25" s="19"/>
      <c r="D25" s="3"/>
      <c r="E25" s="21"/>
      <c r="F25" s="21"/>
      <c r="G25" s="29">
        <f>(E25*(cantidad/2)/$E$8)+(F25*(cantidad/2)/$F$8)</f>
        <v>0</v>
      </c>
      <c r="H25" s="30">
        <f>IF(Exe&lt;G25,Exe,G25)</f>
        <v>0</v>
      </c>
      <c r="I25" s="30">
        <f t="shared" si="0"/>
        <v>0</v>
      </c>
      <c r="J25" s="31">
        <f>ISR</f>
        <v>0</v>
      </c>
      <c r="K25" s="29">
        <f>G25-J25</f>
        <v>0</v>
      </c>
      <c r="L25" s="32"/>
    </row>
    <row r="26" spans="2:12" ht="11.25" x14ac:dyDescent="0.2">
      <c r="B26" s="18">
        <v>18</v>
      </c>
      <c r="C26" s="19"/>
      <c r="D26" s="3"/>
      <c r="E26" s="21"/>
      <c r="F26" s="21"/>
      <c r="G26" s="29">
        <f>(E26*(cantidad/2)/$E$8)+(F26*(cantidad/2)/$F$8)</f>
        <v>0</v>
      </c>
      <c r="H26" s="30">
        <f>IF(Exe&lt;G26,Exe,G26)</f>
        <v>0</v>
      </c>
      <c r="I26" s="30">
        <f t="shared" si="0"/>
        <v>0</v>
      </c>
      <c r="J26" s="31">
        <f>ISR</f>
        <v>0</v>
      </c>
      <c r="K26" s="29">
        <f>G26-J26</f>
        <v>0</v>
      </c>
      <c r="L26" s="32"/>
    </row>
    <row r="27" spans="2:12" ht="11.25" x14ac:dyDescent="0.2">
      <c r="B27" s="18">
        <v>19</v>
      </c>
      <c r="C27" s="19"/>
      <c r="D27" s="3"/>
      <c r="E27" s="21"/>
      <c r="F27" s="21"/>
      <c r="G27" s="29">
        <f>(E27*(cantidad/2)/$E$8)+(F27*(cantidad/2)/$F$8)</f>
        <v>0</v>
      </c>
      <c r="H27" s="30">
        <f>IF(Exe&lt;G27,Exe,G27)</f>
        <v>0</v>
      </c>
      <c r="I27" s="30">
        <f t="shared" si="0"/>
        <v>0</v>
      </c>
      <c r="J27" s="31">
        <f>ISR</f>
        <v>0</v>
      </c>
      <c r="K27" s="29">
        <f>G27-J27</f>
        <v>0</v>
      </c>
      <c r="L27" s="32"/>
    </row>
    <row r="28" spans="2:12" ht="11.25" x14ac:dyDescent="0.2">
      <c r="B28" s="18">
        <v>20</v>
      </c>
      <c r="C28" s="19"/>
      <c r="D28" s="3"/>
      <c r="E28" s="21"/>
      <c r="F28" s="21"/>
      <c r="G28" s="29">
        <f>(E28*(cantidad/2)/$E$8)+(F28*(cantidad/2)/$F$8)</f>
        <v>0</v>
      </c>
      <c r="H28" s="30">
        <f>IF(Exe&lt;G28,Exe,G28)</f>
        <v>0</v>
      </c>
      <c r="I28" s="30">
        <f t="shared" si="0"/>
        <v>0</v>
      </c>
      <c r="J28" s="31">
        <f>ISR</f>
        <v>0</v>
      </c>
      <c r="K28" s="29">
        <f>G28-J28</f>
        <v>0</v>
      </c>
      <c r="L28" s="32"/>
    </row>
    <row r="29" spans="2:12" ht="11.25" x14ac:dyDescent="0.2">
      <c r="B29" s="18">
        <v>21</v>
      </c>
      <c r="C29" s="19"/>
      <c r="D29" s="3"/>
      <c r="E29" s="21"/>
      <c r="F29" s="21"/>
      <c r="G29" s="29">
        <f>(E29*(cantidad/2)/$E$8)+(F29*(cantidad/2)/$F$8)</f>
        <v>0</v>
      </c>
      <c r="H29" s="30">
        <f>IF(Exe&lt;G29,Exe,G29)</f>
        <v>0</v>
      </c>
      <c r="I29" s="30">
        <f t="shared" si="0"/>
        <v>0</v>
      </c>
      <c r="J29" s="31">
        <f>ISR</f>
        <v>0</v>
      </c>
      <c r="K29" s="29">
        <f>G29-J29</f>
        <v>0</v>
      </c>
      <c r="L29" s="32"/>
    </row>
    <row r="30" spans="2:12" ht="11.25" x14ac:dyDescent="0.2">
      <c r="B30" s="18">
        <v>22</v>
      </c>
      <c r="C30" s="19"/>
      <c r="D30" s="3"/>
      <c r="E30" s="21"/>
      <c r="F30" s="21"/>
      <c r="G30" s="29">
        <f>(E30*(cantidad/2)/$E$8)+(F30*(cantidad/2)/$F$8)</f>
        <v>0</v>
      </c>
      <c r="H30" s="30">
        <f>IF(Exe&lt;G30,Exe,G30)</f>
        <v>0</v>
      </c>
      <c r="I30" s="30">
        <f t="shared" si="0"/>
        <v>0</v>
      </c>
      <c r="J30" s="31">
        <f>ISR</f>
        <v>0</v>
      </c>
      <c r="K30" s="29">
        <f>G30-J30</f>
        <v>0</v>
      </c>
      <c r="L30" s="32"/>
    </row>
    <row r="31" spans="2:12" ht="11.25" x14ac:dyDescent="0.2">
      <c r="B31" s="18">
        <v>23</v>
      </c>
      <c r="C31" s="19"/>
      <c r="D31" s="3"/>
      <c r="E31" s="21"/>
      <c r="F31" s="21"/>
      <c r="G31" s="29">
        <f>(E31*(cantidad/2)/$E$8)+(F31*(cantidad/2)/$F$8)</f>
        <v>0</v>
      </c>
      <c r="H31" s="30">
        <f>IF(Exe&lt;G31,Exe,G31)</f>
        <v>0</v>
      </c>
      <c r="I31" s="30">
        <f t="shared" si="0"/>
        <v>0</v>
      </c>
      <c r="J31" s="31">
        <f>ISR</f>
        <v>0</v>
      </c>
      <c r="K31" s="29">
        <f>G31-J31</f>
        <v>0</v>
      </c>
      <c r="L31" s="32"/>
    </row>
    <row r="32" spans="2:12" ht="11.25" x14ac:dyDescent="0.2">
      <c r="B32" s="18">
        <v>24</v>
      </c>
      <c r="C32" s="19"/>
      <c r="D32" s="3"/>
      <c r="E32" s="21"/>
      <c r="F32" s="21"/>
      <c r="G32" s="29">
        <f>(E32*(cantidad/2)/$E$8)+(F32*(cantidad/2)/$F$8)</f>
        <v>0</v>
      </c>
      <c r="H32" s="30">
        <f>IF(Exe&lt;G32,Exe,G32)</f>
        <v>0</v>
      </c>
      <c r="I32" s="30">
        <f t="shared" si="0"/>
        <v>0</v>
      </c>
      <c r="J32" s="31">
        <f>ISR</f>
        <v>0</v>
      </c>
      <c r="K32" s="29">
        <f>G32-J32</f>
        <v>0</v>
      </c>
      <c r="L32" s="32"/>
    </row>
    <row r="33" spans="1:12" ht="11.25" x14ac:dyDescent="0.2">
      <c r="B33" s="18">
        <v>25</v>
      </c>
      <c r="C33" s="19"/>
      <c r="D33" s="3"/>
      <c r="E33" s="21"/>
      <c r="F33" s="21"/>
      <c r="G33" s="29">
        <f>(E33*(cantidad/2)/$E$8)+(F33*(cantidad/2)/$F$8)</f>
        <v>0</v>
      </c>
      <c r="H33" s="30">
        <f>IF(Exe&lt;G33,Exe,G33)</f>
        <v>0</v>
      </c>
      <c r="I33" s="30">
        <f t="shared" si="0"/>
        <v>0</v>
      </c>
      <c r="J33" s="31">
        <f>ISR</f>
        <v>0</v>
      </c>
      <c r="K33" s="29">
        <f>G33-J33</f>
        <v>0</v>
      </c>
      <c r="L33" s="32"/>
    </row>
    <row r="34" spans="1:12" ht="11.25" x14ac:dyDescent="0.2">
      <c r="B34" s="18">
        <v>26</v>
      </c>
      <c r="C34" s="19"/>
      <c r="D34" s="3"/>
      <c r="E34" s="21"/>
      <c r="F34" s="21"/>
      <c r="G34" s="29">
        <f>(E34*(cantidad/2)/$E$8)+(F34*(cantidad/2)/$F$8)</f>
        <v>0</v>
      </c>
      <c r="H34" s="30">
        <f>IF(Exe&lt;G34,Exe,G34)</f>
        <v>0</v>
      </c>
      <c r="I34" s="30">
        <f t="shared" si="0"/>
        <v>0</v>
      </c>
      <c r="J34" s="31">
        <f>ISR</f>
        <v>0</v>
      </c>
      <c r="K34" s="29">
        <f>G34-J34</f>
        <v>0</v>
      </c>
      <c r="L34" s="32"/>
    </row>
    <row r="35" spans="1:12" ht="11.25" x14ac:dyDescent="0.2">
      <c r="B35" s="18">
        <v>27</v>
      </c>
      <c r="C35" s="19"/>
      <c r="D35" s="3"/>
      <c r="E35" s="21"/>
      <c r="F35" s="21"/>
      <c r="G35" s="29">
        <f>(E35*(cantidad/2)/$E$8)+(F35*(cantidad/2)/$F$8)</f>
        <v>0</v>
      </c>
      <c r="H35" s="30">
        <f>IF(Exe&lt;G35,Exe,G35)</f>
        <v>0</v>
      </c>
      <c r="I35" s="30">
        <f t="shared" si="0"/>
        <v>0</v>
      </c>
      <c r="J35" s="31">
        <f>ISR</f>
        <v>0</v>
      </c>
      <c r="K35" s="29">
        <f>G35-J35</f>
        <v>0</v>
      </c>
      <c r="L35" s="32"/>
    </row>
    <row r="36" spans="1:12" ht="11.25" x14ac:dyDescent="0.2">
      <c r="B36" s="18">
        <v>28</v>
      </c>
      <c r="C36" s="19"/>
      <c r="D36" s="3"/>
      <c r="E36" s="21"/>
      <c r="F36" s="21"/>
      <c r="G36" s="29">
        <f>(E36*(cantidad/2)/$E$8)+(F36*(cantidad/2)/$F$8)</f>
        <v>0</v>
      </c>
      <c r="H36" s="30">
        <f>IF(Exe&lt;G36,Exe,G36)</f>
        <v>0</v>
      </c>
      <c r="I36" s="30">
        <f t="shared" si="0"/>
        <v>0</v>
      </c>
      <c r="J36" s="31">
        <f>ISR</f>
        <v>0</v>
      </c>
      <c r="K36" s="29">
        <f>G36-J36</f>
        <v>0</v>
      </c>
      <c r="L36" s="32"/>
    </row>
    <row r="37" spans="1:12" ht="11.25" x14ac:dyDescent="0.2">
      <c r="B37" s="18">
        <v>29</v>
      </c>
      <c r="C37" s="19"/>
      <c r="D37" s="3"/>
      <c r="E37" s="21"/>
      <c r="F37" s="21"/>
      <c r="G37" s="29">
        <f>(E37*(cantidad/2)/$E$8)+(F37*(cantidad/2)/$F$8)</f>
        <v>0</v>
      </c>
      <c r="H37" s="30">
        <f>IF(Exe&lt;G37,Exe,G37)</f>
        <v>0</v>
      </c>
      <c r="I37" s="30">
        <f t="shared" si="0"/>
        <v>0</v>
      </c>
      <c r="J37" s="31">
        <f>ISR</f>
        <v>0</v>
      </c>
      <c r="K37" s="29">
        <f>G37-J37</f>
        <v>0</v>
      </c>
      <c r="L37" s="32"/>
    </row>
    <row r="38" spans="1:12" ht="11.25" x14ac:dyDescent="0.2">
      <c r="B38" s="18">
        <v>30</v>
      </c>
      <c r="C38" s="19"/>
      <c r="D38" s="3"/>
      <c r="E38" s="21"/>
      <c r="F38" s="21"/>
      <c r="G38" s="29">
        <f>(E38*(cantidad/2)/$E$8)+(F38*(cantidad/2)/$F$8)</f>
        <v>0</v>
      </c>
      <c r="H38" s="30">
        <f>IF(Exe&lt;G38,Exe,G38)</f>
        <v>0</v>
      </c>
      <c r="I38" s="30">
        <f t="shared" si="0"/>
        <v>0</v>
      </c>
      <c r="J38" s="31">
        <f>ISR</f>
        <v>0</v>
      </c>
      <c r="K38" s="29">
        <f>G38-J38</f>
        <v>0</v>
      </c>
      <c r="L38" s="32"/>
    </row>
    <row r="39" spans="1:12" ht="11.25" x14ac:dyDescent="0.2">
      <c r="B39" s="18">
        <v>31</v>
      </c>
      <c r="C39" s="19"/>
      <c r="D39" s="3"/>
      <c r="E39" s="21"/>
      <c r="F39" s="21"/>
      <c r="G39" s="29">
        <f>(E39*(cantidad/2)/$E$8)+(F39*(cantidad/2)/$F$8)</f>
        <v>0</v>
      </c>
      <c r="H39" s="30">
        <f>IF(Exe&lt;G39,Exe,G39)</f>
        <v>0</v>
      </c>
      <c r="I39" s="30">
        <f t="shared" si="0"/>
        <v>0</v>
      </c>
      <c r="J39" s="31">
        <f>ISR</f>
        <v>0</v>
      </c>
      <c r="K39" s="29">
        <f>G39-J39</f>
        <v>0</v>
      </c>
      <c r="L39" s="32"/>
    </row>
    <row r="40" spans="1:12" ht="11.25" x14ac:dyDescent="0.2">
      <c r="B40" s="18">
        <v>32</v>
      </c>
      <c r="C40" s="19"/>
      <c r="D40" s="3"/>
      <c r="E40" s="21"/>
      <c r="F40" s="21"/>
      <c r="G40" s="29">
        <f>(E40*(cantidad/2)/$E$8)+(F40*(cantidad/2)/$F$8)</f>
        <v>0</v>
      </c>
      <c r="H40" s="30">
        <f>IF(Exe&lt;G40,Exe,G40)</f>
        <v>0</v>
      </c>
      <c r="I40" s="30">
        <f t="shared" si="0"/>
        <v>0</v>
      </c>
      <c r="J40" s="31">
        <f>ISR</f>
        <v>0</v>
      </c>
      <c r="K40" s="29">
        <f>G40-J40</f>
        <v>0</v>
      </c>
      <c r="L40" s="32"/>
    </row>
    <row r="41" spans="1:12" ht="11.25" x14ac:dyDescent="0.2">
      <c r="A41" s="4"/>
      <c r="B41" s="18">
        <v>33</v>
      </c>
      <c r="C41" s="19"/>
      <c r="D41" s="3"/>
      <c r="E41" s="21"/>
      <c r="F41" s="21"/>
      <c r="G41" s="29">
        <f>(E41*(cantidad/2)/$E$8)+(F41*(cantidad/2)/$F$8)</f>
        <v>0</v>
      </c>
      <c r="H41" s="30">
        <f>IF(Exe&lt;G41,Exe,G41)</f>
        <v>0</v>
      </c>
      <c r="I41" s="30">
        <f t="shared" si="0"/>
        <v>0</v>
      </c>
      <c r="J41" s="31">
        <f>ISR</f>
        <v>0</v>
      </c>
      <c r="K41" s="29">
        <f>G41-J41</f>
        <v>0</v>
      </c>
      <c r="L41" s="32"/>
    </row>
    <row r="42" spans="1:12" ht="11.25" x14ac:dyDescent="0.2">
      <c r="B42" s="18">
        <v>34</v>
      </c>
      <c r="C42" s="19"/>
      <c r="D42" s="3"/>
      <c r="E42" s="21"/>
      <c r="F42" s="21"/>
      <c r="G42" s="29">
        <f>(E42*(cantidad/2)/$E$8)+(F42*(cantidad/2)/$F$8)</f>
        <v>0</v>
      </c>
      <c r="H42" s="30">
        <f>IF(Exe&lt;G42,Exe,G42)</f>
        <v>0</v>
      </c>
      <c r="I42" s="30">
        <f t="shared" si="0"/>
        <v>0</v>
      </c>
      <c r="J42" s="31">
        <f>ISR</f>
        <v>0</v>
      </c>
      <c r="K42" s="29">
        <f>G42-J42</f>
        <v>0</v>
      </c>
      <c r="L42" s="32"/>
    </row>
    <row r="43" spans="1:12" ht="11.25" x14ac:dyDescent="0.2">
      <c r="B43" s="18">
        <v>35</v>
      </c>
      <c r="C43" s="19"/>
      <c r="D43" s="3"/>
      <c r="E43" s="21"/>
      <c r="F43" s="21"/>
      <c r="G43" s="29">
        <f>(E43*(cantidad/2)/$E$8)+(F43*(cantidad/2)/$F$8)</f>
        <v>0</v>
      </c>
      <c r="H43" s="30">
        <f>IF(Exe&lt;G43,Exe,G43)</f>
        <v>0</v>
      </c>
      <c r="I43" s="30">
        <f t="shared" si="0"/>
        <v>0</v>
      </c>
      <c r="J43" s="31">
        <f>ISR</f>
        <v>0</v>
      </c>
      <c r="K43" s="29">
        <f>G43-J43</f>
        <v>0</v>
      </c>
      <c r="L43" s="32"/>
    </row>
    <row r="44" spans="1:12" ht="11.25" x14ac:dyDescent="0.2">
      <c r="B44" s="18">
        <v>36</v>
      </c>
      <c r="C44" s="19"/>
      <c r="D44" s="3"/>
      <c r="E44" s="21"/>
      <c r="F44" s="21"/>
      <c r="G44" s="29">
        <f>(E44*(cantidad/2)/$E$8)+(F44*(cantidad/2)/$F$8)</f>
        <v>0</v>
      </c>
      <c r="H44" s="30">
        <f>IF(Exe&lt;G44,Exe,G44)</f>
        <v>0</v>
      </c>
      <c r="I44" s="30">
        <f t="shared" si="0"/>
        <v>0</v>
      </c>
      <c r="J44" s="31">
        <f>ISR</f>
        <v>0</v>
      </c>
      <c r="K44" s="29">
        <f>G44-J44</f>
        <v>0</v>
      </c>
      <c r="L44" s="32"/>
    </row>
    <row r="45" spans="1:12" ht="11.25" x14ac:dyDescent="0.2">
      <c r="B45" s="18">
        <v>37</v>
      </c>
      <c r="C45" s="19"/>
      <c r="D45" s="3"/>
      <c r="E45" s="21"/>
      <c r="F45" s="21"/>
      <c r="G45" s="29">
        <f>(E45*(cantidad/2)/$E$8)+(F45*(cantidad/2)/$F$8)</f>
        <v>0</v>
      </c>
      <c r="H45" s="30">
        <f>IF(Exe&lt;G45,Exe,G45)</f>
        <v>0</v>
      </c>
      <c r="I45" s="30">
        <f t="shared" si="0"/>
        <v>0</v>
      </c>
      <c r="J45" s="31">
        <f>ISR</f>
        <v>0</v>
      </c>
      <c r="K45" s="29">
        <f>G45-J45</f>
        <v>0</v>
      </c>
      <c r="L45" s="32"/>
    </row>
    <row r="46" spans="1:12" ht="11.25" x14ac:dyDescent="0.2">
      <c r="B46" s="18">
        <v>38</v>
      </c>
      <c r="C46" s="19"/>
      <c r="D46" s="3"/>
      <c r="E46" s="21"/>
      <c r="F46" s="21"/>
      <c r="G46" s="29">
        <f>(E46*(cantidad/2)/$E$8)+(F46*(cantidad/2)/$F$8)</f>
        <v>0</v>
      </c>
      <c r="H46" s="30">
        <f>IF(Exe&lt;G46,Exe,G46)</f>
        <v>0</v>
      </c>
      <c r="I46" s="30">
        <f t="shared" si="0"/>
        <v>0</v>
      </c>
      <c r="J46" s="31">
        <f>ISR</f>
        <v>0</v>
      </c>
      <c r="K46" s="29">
        <f>G46-J46</f>
        <v>0</v>
      </c>
      <c r="L46" s="32"/>
    </row>
    <row r="47" spans="1:12" ht="11.25" x14ac:dyDescent="0.2">
      <c r="B47" s="18">
        <v>39</v>
      </c>
      <c r="C47" s="19"/>
      <c r="D47" s="3"/>
      <c r="E47" s="21"/>
      <c r="F47" s="21"/>
      <c r="G47" s="29">
        <f>(E47*(cantidad/2)/$E$8)+(F47*(cantidad/2)/$F$8)</f>
        <v>0</v>
      </c>
      <c r="H47" s="30">
        <f>IF(Exe&lt;G47,Exe,G47)</f>
        <v>0</v>
      </c>
      <c r="I47" s="30">
        <f t="shared" si="0"/>
        <v>0</v>
      </c>
      <c r="J47" s="31">
        <f>ISR</f>
        <v>0</v>
      </c>
      <c r="K47" s="29">
        <f>G47-J47</f>
        <v>0</v>
      </c>
      <c r="L47" s="32"/>
    </row>
    <row r="48" spans="1:12" ht="11.25" x14ac:dyDescent="0.2">
      <c r="B48" s="18">
        <v>40</v>
      </c>
      <c r="C48" s="19"/>
      <c r="D48" s="3"/>
      <c r="E48" s="21"/>
      <c r="F48" s="21"/>
      <c r="G48" s="29">
        <f>(E48*(cantidad/2)/$E$8)+(F48*(cantidad/2)/$F$8)</f>
        <v>0</v>
      </c>
      <c r="H48" s="30">
        <f>IF(Exe&lt;G48,Exe,G48)</f>
        <v>0</v>
      </c>
      <c r="I48" s="30">
        <f t="shared" si="0"/>
        <v>0</v>
      </c>
      <c r="J48" s="31">
        <f>ISR</f>
        <v>0</v>
      </c>
      <c r="K48" s="29">
        <f>G48-J48</f>
        <v>0</v>
      </c>
      <c r="L48" s="32"/>
    </row>
    <row r="49" spans="1:12" ht="11.25" x14ac:dyDescent="0.2">
      <c r="B49" s="18">
        <v>41</v>
      </c>
      <c r="C49" s="19"/>
      <c r="D49" s="3"/>
      <c r="E49" s="21"/>
      <c r="F49" s="21"/>
      <c r="G49" s="29">
        <f>(E49*(cantidad/2)/$E$8)+(F49*(cantidad/2)/$F$8)</f>
        <v>0</v>
      </c>
      <c r="H49" s="30">
        <f>IF(Exe&lt;G49,Exe,G49)</f>
        <v>0</v>
      </c>
      <c r="I49" s="30">
        <f t="shared" si="0"/>
        <v>0</v>
      </c>
      <c r="J49" s="31">
        <f>ISR</f>
        <v>0</v>
      </c>
      <c r="K49" s="29">
        <f>G49-J49</f>
        <v>0</v>
      </c>
      <c r="L49" s="32"/>
    </row>
    <row r="50" spans="1:12" ht="11.25" x14ac:dyDescent="0.2">
      <c r="B50" s="18">
        <v>42</v>
      </c>
      <c r="C50" s="19"/>
      <c r="D50" s="3"/>
      <c r="E50" s="21"/>
      <c r="F50" s="21"/>
      <c r="G50" s="29">
        <f>(E50*(cantidad/2)/$E$8)+(F50*(cantidad/2)/$F$8)</f>
        <v>0</v>
      </c>
      <c r="H50" s="30">
        <f>IF(Exe&lt;G50,Exe,G50)</f>
        <v>0</v>
      </c>
      <c r="I50" s="30">
        <f t="shared" si="0"/>
        <v>0</v>
      </c>
      <c r="J50" s="31">
        <f>ISR</f>
        <v>0</v>
      </c>
      <c r="K50" s="29">
        <f>G50-J50</f>
        <v>0</v>
      </c>
      <c r="L50" s="32"/>
    </row>
    <row r="51" spans="1:12" ht="11.25" x14ac:dyDescent="0.2">
      <c r="B51" s="18">
        <v>43</v>
      </c>
      <c r="C51" s="19"/>
      <c r="D51" s="3"/>
      <c r="E51" s="21"/>
      <c r="F51" s="21"/>
      <c r="G51" s="29">
        <f>(E51*(cantidad/2)/$E$8)+(F51*(cantidad/2)/$F$8)</f>
        <v>0</v>
      </c>
      <c r="H51" s="30">
        <f>IF(Exe&lt;G51,Exe,G51)</f>
        <v>0</v>
      </c>
      <c r="I51" s="30">
        <f t="shared" si="0"/>
        <v>0</v>
      </c>
      <c r="J51" s="31">
        <f>ISR</f>
        <v>0</v>
      </c>
      <c r="K51" s="29">
        <f>G51-J51</f>
        <v>0</v>
      </c>
      <c r="L51" s="32"/>
    </row>
    <row r="52" spans="1:12" ht="11.25" x14ac:dyDescent="0.2">
      <c r="B52" s="18">
        <v>44</v>
      </c>
      <c r="C52" s="19"/>
      <c r="D52" s="3"/>
      <c r="E52" s="21"/>
      <c r="F52" s="21"/>
      <c r="G52" s="29">
        <f>(E52*(cantidad/2)/$E$8)+(F52*(cantidad/2)/$F$8)</f>
        <v>0</v>
      </c>
      <c r="H52" s="30">
        <f>IF(Exe&lt;G52,Exe,G52)</f>
        <v>0</v>
      </c>
      <c r="I52" s="30">
        <f t="shared" si="0"/>
        <v>0</v>
      </c>
      <c r="J52" s="31">
        <f>ISR</f>
        <v>0</v>
      </c>
      <c r="K52" s="29">
        <f>G52-J52</f>
        <v>0</v>
      </c>
      <c r="L52" s="32"/>
    </row>
    <row r="53" spans="1:12" ht="11.25" x14ac:dyDescent="0.2">
      <c r="B53" s="18">
        <v>45</v>
      </c>
      <c r="C53" s="19"/>
      <c r="D53" s="3"/>
      <c r="E53" s="21"/>
      <c r="F53" s="21"/>
      <c r="G53" s="29">
        <f>(E53*(cantidad/2)/$E$8)+(F53*(cantidad/2)/$F$8)</f>
        <v>0</v>
      </c>
      <c r="H53" s="30">
        <f>IF(Exe&lt;G53,Exe,G53)</f>
        <v>0</v>
      </c>
      <c r="I53" s="30">
        <f t="shared" si="0"/>
        <v>0</v>
      </c>
      <c r="J53" s="31">
        <f>ISR</f>
        <v>0</v>
      </c>
      <c r="K53" s="29">
        <f>G53-J53</f>
        <v>0</v>
      </c>
      <c r="L53" s="32"/>
    </row>
    <row r="54" spans="1:12" ht="11.25" x14ac:dyDescent="0.2">
      <c r="B54" s="18">
        <v>46</v>
      </c>
      <c r="C54" s="19"/>
      <c r="D54" s="3"/>
      <c r="E54" s="21"/>
      <c r="F54" s="21"/>
      <c r="G54" s="29">
        <f>(E54*(cantidad/2)/$E$8)+(F54*(cantidad/2)/$F$8)</f>
        <v>0</v>
      </c>
      <c r="H54" s="30">
        <f>IF(Exe&lt;G54,Exe,G54)</f>
        <v>0</v>
      </c>
      <c r="I54" s="30">
        <f t="shared" si="0"/>
        <v>0</v>
      </c>
      <c r="J54" s="31">
        <f>ISR</f>
        <v>0</v>
      </c>
      <c r="K54" s="29">
        <f>G54-J54</f>
        <v>0</v>
      </c>
      <c r="L54" s="32"/>
    </row>
    <row r="55" spans="1:12" ht="11.25" x14ac:dyDescent="0.2">
      <c r="B55" s="18">
        <v>47</v>
      </c>
      <c r="C55" s="19"/>
      <c r="D55" s="3"/>
      <c r="E55" s="21"/>
      <c r="F55" s="21"/>
      <c r="G55" s="29">
        <f>(E55*(cantidad/2)/$E$8)+(F55*(cantidad/2)/$F$8)</f>
        <v>0</v>
      </c>
      <c r="H55" s="30">
        <f>IF(Exe&lt;G55,Exe,G55)</f>
        <v>0</v>
      </c>
      <c r="I55" s="30">
        <f t="shared" si="0"/>
        <v>0</v>
      </c>
      <c r="J55" s="31">
        <f>ISR</f>
        <v>0</v>
      </c>
      <c r="K55" s="29">
        <f>G55-J55</f>
        <v>0</v>
      </c>
      <c r="L55" s="32"/>
    </row>
    <row r="56" spans="1:12" ht="11.25" x14ac:dyDescent="0.2">
      <c r="B56" s="18">
        <v>48</v>
      </c>
      <c r="C56" s="19"/>
      <c r="D56" s="3"/>
      <c r="E56" s="21"/>
      <c r="F56" s="21"/>
      <c r="G56" s="29">
        <f>(E56*(cantidad/2)/$E$8)+(F56*(cantidad/2)/$F$8)</f>
        <v>0</v>
      </c>
      <c r="H56" s="30">
        <f>IF(Exe&lt;G56,Exe,G56)</f>
        <v>0</v>
      </c>
      <c r="I56" s="30">
        <f t="shared" si="0"/>
        <v>0</v>
      </c>
      <c r="J56" s="31">
        <f>ISR</f>
        <v>0</v>
      </c>
      <c r="K56" s="29">
        <f>G56-J56</f>
        <v>0</v>
      </c>
      <c r="L56" s="32"/>
    </row>
    <row r="57" spans="1:12" ht="11.25" x14ac:dyDescent="0.2">
      <c r="B57" s="18">
        <v>49</v>
      </c>
      <c r="C57" s="19"/>
      <c r="D57" s="3"/>
      <c r="E57" s="21"/>
      <c r="F57" s="21"/>
      <c r="G57" s="29">
        <f>(E57*(cantidad/2)/$E$8)+(F57*(cantidad/2)/$F$8)</f>
        <v>0</v>
      </c>
      <c r="H57" s="30">
        <f>IF(Exe&lt;G57,Exe,G57)</f>
        <v>0</v>
      </c>
      <c r="I57" s="30">
        <f t="shared" si="0"/>
        <v>0</v>
      </c>
      <c r="J57" s="31">
        <f>ISR</f>
        <v>0</v>
      </c>
      <c r="K57" s="29">
        <f>G57-J57</f>
        <v>0</v>
      </c>
      <c r="L57" s="32"/>
    </row>
    <row r="58" spans="1:12" ht="11.25" x14ac:dyDescent="0.2">
      <c r="B58" s="18">
        <v>50</v>
      </c>
      <c r="C58" s="19"/>
      <c r="D58" s="3"/>
      <c r="E58" s="21"/>
      <c r="F58" s="21"/>
      <c r="G58" s="29">
        <f>(E58*(cantidad/2)/$E$8)+(F58*(cantidad/2)/$F$8)</f>
        <v>0</v>
      </c>
      <c r="H58" s="30">
        <f>IF(Exe&lt;G58,Exe,G58)</f>
        <v>0</v>
      </c>
      <c r="I58" s="30">
        <f t="shared" si="0"/>
        <v>0</v>
      </c>
      <c r="J58" s="31">
        <f>ISR</f>
        <v>0</v>
      </c>
      <c r="K58" s="29">
        <f>G58-J58</f>
        <v>0</v>
      </c>
      <c r="L58" s="32"/>
    </row>
    <row r="59" spans="1:12" ht="11.25" x14ac:dyDescent="0.2">
      <c r="B59" s="18">
        <v>51</v>
      </c>
      <c r="C59" s="19"/>
      <c r="D59" s="3"/>
      <c r="E59" s="21"/>
      <c r="F59" s="21"/>
      <c r="G59" s="29">
        <f>(E59*(cantidad/2)/$E$8)+(F59*(cantidad/2)/$F$8)</f>
        <v>0</v>
      </c>
      <c r="H59" s="30">
        <f>IF(Exe&lt;G59,Exe,G59)</f>
        <v>0</v>
      </c>
      <c r="I59" s="30">
        <f t="shared" si="0"/>
        <v>0</v>
      </c>
      <c r="J59" s="31">
        <f>ISR</f>
        <v>0</v>
      </c>
      <c r="K59" s="29">
        <f>G59-J59</f>
        <v>0</v>
      </c>
      <c r="L59" s="32"/>
    </row>
    <row r="60" spans="1:12" ht="11.25" x14ac:dyDescent="0.2">
      <c r="B60" s="18">
        <v>52</v>
      </c>
      <c r="C60" s="19"/>
      <c r="D60" s="3"/>
      <c r="E60" s="21"/>
      <c r="F60" s="21"/>
      <c r="G60" s="29">
        <f>(E60*(cantidad/2)/$E$8)+(F60*(cantidad/2)/$F$8)</f>
        <v>0</v>
      </c>
      <c r="H60" s="30">
        <f>IF(Exe&lt;G60,Exe,G60)</f>
        <v>0</v>
      </c>
      <c r="I60" s="30">
        <f t="shared" si="0"/>
        <v>0</v>
      </c>
      <c r="J60" s="31">
        <f>ISR</f>
        <v>0</v>
      </c>
      <c r="K60" s="29">
        <f>G60-J60</f>
        <v>0</v>
      </c>
      <c r="L60" s="32"/>
    </row>
    <row r="61" spans="1:12" ht="11.25" x14ac:dyDescent="0.2">
      <c r="B61" s="18">
        <v>53</v>
      </c>
      <c r="C61" s="19"/>
      <c r="D61" s="3"/>
      <c r="E61" s="21"/>
      <c r="F61" s="21"/>
      <c r="G61" s="29">
        <f>(E61*(cantidad/2)/$E$8)+(F61*(cantidad/2)/$F$8)</f>
        <v>0</v>
      </c>
      <c r="H61" s="30">
        <f>IF(Exe&lt;G61,Exe,G61)</f>
        <v>0</v>
      </c>
      <c r="I61" s="30">
        <f t="shared" si="0"/>
        <v>0</v>
      </c>
      <c r="J61" s="31">
        <f>ISR</f>
        <v>0</v>
      </c>
      <c r="K61" s="29">
        <f>G61-J61</f>
        <v>0</v>
      </c>
      <c r="L61" s="32"/>
    </row>
    <row r="62" spans="1:12" ht="11.25" x14ac:dyDescent="0.2">
      <c r="B62" s="18">
        <v>54</v>
      </c>
      <c r="C62" s="19"/>
      <c r="D62" s="3"/>
      <c r="E62" s="21"/>
      <c r="F62" s="21"/>
      <c r="G62" s="29">
        <f>(E62*(cantidad/2)/$E$8)+(F62*(cantidad/2)/$F$8)</f>
        <v>0</v>
      </c>
      <c r="H62" s="30">
        <f>IF(Exe&lt;G62,Exe,G62)</f>
        <v>0</v>
      </c>
      <c r="I62" s="30">
        <f t="shared" si="0"/>
        <v>0</v>
      </c>
      <c r="J62" s="31">
        <f>ISR</f>
        <v>0</v>
      </c>
      <c r="K62" s="29">
        <f>G62-J62</f>
        <v>0</v>
      </c>
      <c r="L62" s="32"/>
    </row>
    <row r="63" spans="1:12" ht="11.25" x14ac:dyDescent="0.2">
      <c r="A63" s="4"/>
      <c r="B63" s="18">
        <v>55</v>
      </c>
      <c r="C63" s="19"/>
      <c r="D63" s="3"/>
      <c r="E63" s="21"/>
      <c r="F63" s="21"/>
      <c r="G63" s="29">
        <f>(E63*(cantidad/2)/$E$8)+(F63*(cantidad/2)/$F$8)</f>
        <v>0</v>
      </c>
      <c r="H63" s="30">
        <f>IF(Exe&lt;G63,Exe,G63)</f>
        <v>0</v>
      </c>
      <c r="I63" s="30">
        <f t="shared" si="0"/>
        <v>0</v>
      </c>
      <c r="J63" s="31">
        <f>ISR</f>
        <v>0</v>
      </c>
      <c r="K63" s="29">
        <f>G63-J63</f>
        <v>0</v>
      </c>
      <c r="L63" s="32"/>
    </row>
    <row r="64" spans="1:12" ht="11.25" x14ac:dyDescent="0.2">
      <c r="B64" s="18">
        <v>56</v>
      </c>
      <c r="C64" s="19"/>
      <c r="D64" s="3"/>
      <c r="E64" s="21"/>
      <c r="F64" s="21"/>
      <c r="G64" s="29">
        <f>(E64*(cantidad/2)/$E$8)+(F64*(cantidad/2)/$F$8)</f>
        <v>0</v>
      </c>
      <c r="H64" s="30">
        <f>IF(Exe&lt;G64,Exe,G64)</f>
        <v>0</v>
      </c>
      <c r="I64" s="30">
        <f t="shared" si="0"/>
        <v>0</v>
      </c>
      <c r="J64" s="31">
        <f>ISR</f>
        <v>0</v>
      </c>
      <c r="K64" s="29">
        <f>G64-J64</f>
        <v>0</v>
      </c>
      <c r="L64" s="32"/>
    </row>
    <row r="65" spans="1:12" ht="11.25" x14ac:dyDescent="0.2">
      <c r="B65" s="18">
        <v>57</v>
      </c>
      <c r="C65" s="19"/>
      <c r="D65" s="3"/>
      <c r="E65" s="21"/>
      <c r="F65" s="21"/>
      <c r="G65" s="29">
        <f>(E65*(cantidad/2)/$E$8)+(F65*(cantidad/2)/$F$8)</f>
        <v>0</v>
      </c>
      <c r="H65" s="30">
        <f>IF(Exe&lt;G65,Exe,G65)</f>
        <v>0</v>
      </c>
      <c r="I65" s="30">
        <f t="shared" si="0"/>
        <v>0</v>
      </c>
      <c r="J65" s="31">
        <f>ISR</f>
        <v>0</v>
      </c>
      <c r="K65" s="29">
        <f>G65-J65</f>
        <v>0</v>
      </c>
      <c r="L65" s="32"/>
    </row>
    <row r="66" spans="1:12" ht="11.25" x14ac:dyDescent="0.2">
      <c r="B66" s="18">
        <v>58</v>
      </c>
      <c r="C66" s="19"/>
      <c r="D66" s="3"/>
      <c r="E66" s="21"/>
      <c r="F66" s="21"/>
      <c r="G66" s="29">
        <f>(E66*(cantidad/2)/$E$8)+(F66*(cantidad/2)/$F$8)</f>
        <v>0</v>
      </c>
      <c r="H66" s="30">
        <f>IF(Exe&lt;G66,Exe,G66)</f>
        <v>0</v>
      </c>
      <c r="I66" s="30">
        <f t="shared" si="0"/>
        <v>0</v>
      </c>
      <c r="J66" s="31">
        <f>ISR</f>
        <v>0</v>
      </c>
      <c r="K66" s="29">
        <f>G66-J66</f>
        <v>0</v>
      </c>
      <c r="L66" s="32"/>
    </row>
    <row r="67" spans="1:12" ht="11.25" x14ac:dyDescent="0.2">
      <c r="B67" s="18">
        <v>59</v>
      </c>
      <c r="C67" s="19"/>
      <c r="D67" s="3"/>
      <c r="E67" s="21"/>
      <c r="F67" s="21"/>
      <c r="G67" s="29">
        <f>(E67*(cantidad/2)/$E$8)+(F67*(cantidad/2)/$F$8)</f>
        <v>0</v>
      </c>
      <c r="H67" s="30">
        <f>IF(Exe&lt;G67,Exe,G67)</f>
        <v>0</v>
      </c>
      <c r="I67" s="30">
        <f t="shared" si="0"/>
        <v>0</v>
      </c>
      <c r="J67" s="31">
        <f>ISR</f>
        <v>0</v>
      </c>
      <c r="K67" s="29">
        <f>G67-J67</f>
        <v>0</v>
      </c>
      <c r="L67" s="32"/>
    </row>
    <row r="68" spans="1:12" ht="11.25" x14ac:dyDescent="0.2">
      <c r="B68" s="18">
        <v>60</v>
      </c>
      <c r="C68" s="19"/>
      <c r="D68" s="3"/>
      <c r="E68" s="21"/>
      <c r="F68" s="21"/>
      <c r="G68" s="29">
        <f>(E68*(cantidad/2)/$E$8)+(F68*(cantidad/2)/$F$8)</f>
        <v>0</v>
      </c>
      <c r="H68" s="30">
        <f>IF(Exe&lt;G68,Exe,G68)</f>
        <v>0</v>
      </c>
      <c r="I68" s="30">
        <f t="shared" si="0"/>
        <v>0</v>
      </c>
      <c r="J68" s="31">
        <f>ISR</f>
        <v>0</v>
      </c>
      <c r="K68" s="29">
        <f>G68-J68</f>
        <v>0</v>
      </c>
      <c r="L68" s="32"/>
    </row>
    <row r="69" spans="1:12" ht="11.25" x14ac:dyDescent="0.2">
      <c r="B69" s="18">
        <v>61</v>
      </c>
      <c r="C69" s="19"/>
      <c r="D69" s="3"/>
      <c r="E69" s="21"/>
      <c r="F69" s="21"/>
      <c r="G69" s="29">
        <f>(E69*(cantidad/2)/$E$8)+(F69*(cantidad/2)/$F$8)</f>
        <v>0</v>
      </c>
      <c r="H69" s="30">
        <f>IF(Exe&lt;G69,Exe,G69)</f>
        <v>0</v>
      </c>
      <c r="I69" s="30">
        <f t="shared" si="0"/>
        <v>0</v>
      </c>
      <c r="J69" s="31">
        <f>ISR</f>
        <v>0</v>
      </c>
      <c r="K69" s="29">
        <f>G69-J69</f>
        <v>0</v>
      </c>
      <c r="L69" s="32"/>
    </row>
    <row r="70" spans="1:12" ht="11.25" x14ac:dyDescent="0.2">
      <c r="B70" s="18">
        <v>62</v>
      </c>
      <c r="C70" s="19"/>
      <c r="D70" s="3"/>
      <c r="E70" s="21"/>
      <c r="F70" s="21"/>
      <c r="G70" s="29">
        <f>(E70*(cantidad/2)/$E$8)+(F70*(cantidad/2)/$F$8)</f>
        <v>0</v>
      </c>
      <c r="H70" s="30">
        <f>IF(Exe&lt;G70,Exe,G70)</f>
        <v>0</v>
      </c>
      <c r="I70" s="30">
        <f t="shared" si="0"/>
        <v>0</v>
      </c>
      <c r="J70" s="31">
        <f>ISR</f>
        <v>0</v>
      </c>
      <c r="K70" s="29">
        <f>G70-J70</f>
        <v>0</v>
      </c>
      <c r="L70" s="32"/>
    </row>
    <row r="71" spans="1:12" ht="11.25" x14ac:dyDescent="0.2">
      <c r="B71" s="18">
        <v>63</v>
      </c>
      <c r="C71" s="19"/>
      <c r="D71" s="3"/>
      <c r="E71" s="21"/>
      <c r="F71" s="21"/>
      <c r="G71" s="29">
        <f>(E71*(cantidad/2)/$E$8)+(F71*(cantidad/2)/$F$8)</f>
        <v>0</v>
      </c>
      <c r="H71" s="30">
        <f>IF(Exe&lt;G71,Exe,G71)</f>
        <v>0</v>
      </c>
      <c r="I71" s="30">
        <f t="shared" si="0"/>
        <v>0</v>
      </c>
      <c r="J71" s="31">
        <f>ISR</f>
        <v>0</v>
      </c>
      <c r="K71" s="29">
        <f>G71-J71</f>
        <v>0</v>
      </c>
      <c r="L71" s="32"/>
    </row>
    <row r="72" spans="1:12" ht="11.25" x14ac:dyDescent="0.2">
      <c r="B72" s="18">
        <v>64</v>
      </c>
      <c r="C72" s="19"/>
      <c r="D72" s="3"/>
      <c r="E72" s="21"/>
      <c r="F72" s="21"/>
      <c r="G72" s="29">
        <f>(E72*(cantidad/2)/$E$8)+(F72*(cantidad/2)/$F$8)</f>
        <v>0</v>
      </c>
      <c r="H72" s="30">
        <f>IF(Exe&lt;G72,Exe,G72)</f>
        <v>0</v>
      </c>
      <c r="I72" s="30">
        <f t="shared" si="0"/>
        <v>0</v>
      </c>
      <c r="J72" s="31">
        <f>ISR</f>
        <v>0</v>
      </c>
      <c r="K72" s="29">
        <f>G72-J72</f>
        <v>0</v>
      </c>
      <c r="L72" s="32"/>
    </row>
    <row r="73" spans="1:12" ht="11.25" x14ac:dyDescent="0.2">
      <c r="B73" s="18">
        <v>65</v>
      </c>
      <c r="C73" s="19"/>
      <c r="D73" s="3"/>
      <c r="E73" s="21"/>
      <c r="F73" s="21"/>
      <c r="G73" s="29">
        <f>(E73*(cantidad/2)/$E$8)+(F73*(cantidad/2)/$F$8)</f>
        <v>0</v>
      </c>
      <c r="H73" s="30">
        <f>IF(Exe&lt;G73,Exe,G73)</f>
        <v>0</v>
      </c>
      <c r="I73" s="30">
        <f t="shared" si="0"/>
        <v>0</v>
      </c>
      <c r="J73" s="31">
        <f>ISR</f>
        <v>0</v>
      </c>
      <c r="K73" s="29">
        <f>G73-J73</f>
        <v>0</v>
      </c>
      <c r="L73" s="32"/>
    </row>
    <row r="74" spans="1:12" ht="11.25" x14ac:dyDescent="0.2">
      <c r="B74" s="18">
        <v>66</v>
      </c>
      <c r="C74" s="19"/>
      <c r="D74" s="3"/>
      <c r="E74" s="21"/>
      <c r="F74" s="21"/>
      <c r="G74" s="29">
        <f>(E74*(cantidad/2)/$E$8)+(F74*(cantidad/2)/$F$8)</f>
        <v>0</v>
      </c>
      <c r="H74" s="30">
        <f>IF(Exe&lt;G74,Exe,G74)</f>
        <v>0</v>
      </c>
      <c r="I74" s="30">
        <f t="shared" ref="I74:I108" si="1">G74-H74</f>
        <v>0</v>
      </c>
      <c r="J74" s="31">
        <f>ISR</f>
        <v>0</v>
      </c>
      <c r="K74" s="29">
        <f>G74-J74</f>
        <v>0</v>
      </c>
      <c r="L74" s="32"/>
    </row>
    <row r="75" spans="1:12" ht="11.25" x14ac:dyDescent="0.2">
      <c r="A75" s="4"/>
      <c r="B75" s="18">
        <v>67</v>
      </c>
      <c r="C75" s="19"/>
      <c r="D75" s="3"/>
      <c r="E75" s="21"/>
      <c r="F75" s="21"/>
      <c r="G75" s="29">
        <f>(E75*(cantidad/2)/$E$8)+(F75*(cantidad/2)/$F$8)</f>
        <v>0</v>
      </c>
      <c r="H75" s="30">
        <f>IF(Exe&lt;G75,Exe,G75)</f>
        <v>0</v>
      </c>
      <c r="I75" s="30">
        <f t="shared" si="1"/>
        <v>0</v>
      </c>
      <c r="J75" s="31">
        <f>ISR</f>
        <v>0</v>
      </c>
      <c r="K75" s="29">
        <f>G75-J75</f>
        <v>0</v>
      </c>
      <c r="L75" s="32"/>
    </row>
    <row r="76" spans="1:12" ht="11.25" x14ac:dyDescent="0.2">
      <c r="B76" s="18">
        <v>68</v>
      </c>
      <c r="C76" s="19"/>
      <c r="D76" s="3"/>
      <c r="E76" s="21"/>
      <c r="F76" s="21"/>
      <c r="G76" s="29">
        <f>(E76*(cantidad/2)/$E$8)+(F76*(cantidad/2)/$F$8)</f>
        <v>0</v>
      </c>
      <c r="H76" s="30">
        <f>IF(Exe&lt;G76,Exe,G76)</f>
        <v>0</v>
      </c>
      <c r="I76" s="30">
        <f t="shared" si="1"/>
        <v>0</v>
      </c>
      <c r="J76" s="31">
        <f>ISR</f>
        <v>0</v>
      </c>
      <c r="K76" s="29">
        <f>G76-J76</f>
        <v>0</v>
      </c>
      <c r="L76" s="32"/>
    </row>
    <row r="77" spans="1:12" ht="11.25" x14ac:dyDescent="0.2">
      <c r="B77" s="18">
        <v>69</v>
      </c>
      <c r="C77" s="19"/>
      <c r="D77" s="3"/>
      <c r="E77" s="21"/>
      <c r="F77" s="21"/>
      <c r="G77" s="29">
        <f>(E77*(cantidad/2)/$E$8)+(F77*(cantidad/2)/$F$8)</f>
        <v>0</v>
      </c>
      <c r="H77" s="30">
        <f>IF(Exe&lt;G77,Exe,G77)</f>
        <v>0</v>
      </c>
      <c r="I77" s="30">
        <f t="shared" si="1"/>
        <v>0</v>
      </c>
      <c r="J77" s="31">
        <f>ISR</f>
        <v>0</v>
      </c>
      <c r="K77" s="29">
        <f>G77-J77</f>
        <v>0</v>
      </c>
      <c r="L77" s="32"/>
    </row>
    <row r="78" spans="1:12" ht="11.25" x14ac:dyDescent="0.2">
      <c r="A78" s="4"/>
      <c r="B78" s="18">
        <v>70</v>
      </c>
      <c r="C78" s="19"/>
      <c r="D78" s="3"/>
      <c r="E78" s="21"/>
      <c r="F78" s="21"/>
      <c r="G78" s="29">
        <f>(E78*(cantidad/2)/$E$8)+(F78*(cantidad/2)/$F$8)</f>
        <v>0</v>
      </c>
      <c r="H78" s="30">
        <f>IF(Exe&lt;G78,Exe,G78)</f>
        <v>0</v>
      </c>
      <c r="I78" s="30">
        <f t="shared" si="1"/>
        <v>0</v>
      </c>
      <c r="J78" s="31">
        <f>ISR</f>
        <v>0</v>
      </c>
      <c r="K78" s="29">
        <f>G78-J78</f>
        <v>0</v>
      </c>
      <c r="L78" s="32"/>
    </row>
    <row r="79" spans="1:12" ht="11.25" x14ac:dyDescent="0.2">
      <c r="B79" s="18">
        <v>71</v>
      </c>
      <c r="C79" s="19"/>
      <c r="D79" s="3"/>
      <c r="E79" s="21"/>
      <c r="F79" s="21"/>
      <c r="G79" s="29">
        <f>(E79*(cantidad/2)/$E$8)+(F79*(cantidad/2)/$F$8)</f>
        <v>0</v>
      </c>
      <c r="H79" s="30">
        <f>IF(Exe&lt;G79,Exe,G79)</f>
        <v>0</v>
      </c>
      <c r="I79" s="30">
        <f t="shared" si="1"/>
        <v>0</v>
      </c>
      <c r="J79" s="31">
        <f>ISR</f>
        <v>0</v>
      </c>
      <c r="K79" s="29">
        <f>G79-J79</f>
        <v>0</v>
      </c>
      <c r="L79" s="32"/>
    </row>
    <row r="80" spans="1:12" ht="11.25" x14ac:dyDescent="0.2">
      <c r="B80" s="18">
        <v>72</v>
      </c>
      <c r="C80" s="19"/>
      <c r="D80" s="3"/>
      <c r="E80" s="21"/>
      <c r="F80" s="21"/>
      <c r="G80" s="29">
        <f>(E80*(cantidad/2)/$E$8)+(F80*(cantidad/2)/$F$8)</f>
        <v>0</v>
      </c>
      <c r="H80" s="30">
        <f>IF(Exe&lt;G80,Exe,G80)</f>
        <v>0</v>
      </c>
      <c r="I80" s="30">
        <f t="shared" si="1"/>
        <v>0</v>
      </c>
      <c r="J80" s="31">
        <f>ISR</f>
        <v>0</v>
      </c>
      <c r="K80" s="29">
        <f>G80-J80</f>
        <v>0</v>
      </c>
      <c r="L80" s="32"/>
    </row>
    <row r="81" spans="2:12" ht="11.25" x14ac:dyDescent="0.2">
      <c r="B81" s="18">
        <v>73</v>
      </c>
      <c r="C81" s="19"/>
      <c r="D81" s="3"/>
      <c r="E81" s="21"/>
      <c r="F81" s="21"/>
      <c r="G81" s="29">
        <f>(E81*(cantidad/2)/$E$8)+(F81*(cantidad/2)/$F$8)</f>
        <v>0</v>
      </c>
      <c r="H81" s="30">
        <f>IF(Exe&lt;G81,Exe,G81)</f>
        <v>0</v>
      </c>
      <c r="I81" s="30">
        <f t="shared" si="1"/>
        <v>0</v>
      </c>
      <c r="J81" s="31">
        <f>ISR</f>
        <v>0</v>
      </c>
      <c r="K81" s="29">
        <f>G81-J81</f>
        <v>0</v>
      </c>
      <c r="L81" s="32"/>
    </row>
    <row r="82" spans="2:12" ht="11.25" x14ac:dyDescent="0.2">
      <c r="B82" s="18">
        <v>74</v>
      </c>
      <c r="C82" s="19"/>
      <c r="D82" s="3"/>
      <c r="E82" s="21"/>
      <c r="F82" s="21"/>
      <c r="G82" s="29">
        <f>(E82*(cantidad/2)/$E$8)+(F82*(cantidad/2)/$F$8)</f>
        <v>0</v>
      </c>
      <c r="H82" s="30">
        <f>IF(Exe&lt;G82,Exe,G82)</f>
        <v>0</v>
      </c>
      <c r="I82" s="30">
        <f t="shared" si="1"/>
        <v>0</v>
      </c>
      <c r="J82" s="31">
        <f>ISR</f>
        <v>0</v>
      </c>
      <c r="K82" s="29">
        <f>G82-J82</f>
        <v>0</v>
      </c>
      <c r="L82" s="32"/>
    </row>
    <row r="83" spans="2:12" ht="11.25" x14ac:dyDescent="0.2">
      <c r="B83" s="18">
        <v>75</v>
      </c>
      <c r="C83" s="19"/>
      <c r="D83" s="3"/>
      <c r="E83" s="21"/>
      <c r="F83" s="21"/>
      <c r="G83" s="29">
        <f>(E83*(cantidad/2)/$E$8)+(F83*(cantidad/2)/$F$8)</f>
        <v>0</v>
      </c>
      <c r="H83" s="30">
        <f>IF(Exe&lt;G83,Exe,G83)</f>
        <v>0</v>
      </c>
      <c r="I83" s="30">
        <f t="shared" si="1"/>
        <v>0</v>
      </c>
      <c r="J83" s="31">
        <f>ISR</f>
        <v>0</v>
      </c>
      <c r="K83" s="29">
        <f>G83-J83</f>
        <v>0</v>
      </c>
      <c r="L83" s="32"/>
    </row>
    <row r="84" spans="2:12" ht="11.25" x14ac:dyDescent="0.2">
      <c r="B84" s="18">
        <v>76</v>
      </c>
      <c r="C84" s="19"/>
      <c r="D84" s="3"/>
      <c r="E84" s="21"/>
      <c r="F84" s="21"/>
      <c r="G84" s="29">
        <f>(E84*(cantidad/2)/$E$8)+(F84*(cantidad/2)/$F$8)</f>
        <v>0</v>
      </c>
      <c r="H84" s="30">
        <f>IF(Exe&lt;G84,Exe,G84)</f>
        <v>0</v>
      </c>
      <c r="I84" s="30">
        <f t="shared" si="1"/>
        <v>0</v>
      </c>
      <c r="J84" s="31">
        <f>ISR</f>
        <v>0</v>
      </c>
      <c r="K84" s="29">
        <f>G84-J84</f>
        <v>0</v>
      </c>
      <c r="L84" s="32"/>
    </row>
    <row r="85" spans="2:12" ht="11.25" x14ac:dyDescent="0.2">
      <c r="B85" s="18">
        <v>77</v>
      </c>
      <c r="C85" s="19"/>
      <c r="D85" s="3"/>
      <c r="E85" s="21"/>
      <c r="F85" s="21"/>
      <c r="G85" s="29">
        <f>(E85*(cantidad/2)/$E$8)+(F85*(cantidad/2)/$F$8)</f>
        <v>0</v>
      </c>
      <c r="H85" s="30">
        <f>IF(Exe&lt;G85,Exe,G85)</f>
        <v>0</v>
      </c>
      <c r="I85" s="30">
        <f t="shared" si="1"/>
        <v>0</v>
      </c>
      <c r="J85" s="31">
        <f>ISR</f>
        <v>0</v>
      </c>
      <c r="K85" s="29">
        <f>G85-J85</f>
        <v>0</v>
      </c>
      <c r="L85" s="32"/>
    </row>
    <row r="86" spans="2:12" ht="11.25" x14ac:dyDescent="0.2">
      <c r="B86" s="18">
        <v>78</v>
      </c>
      <c r="C86" s="19"/>
      <c r="D86" s="3"/>
      <c r="E86" s="21"/>
      <c r="F86" s="21"/>
      <c r="G86" s="29">
        <f>(E86*(cantidad/2)/$E$8)+(F86*(cantidad/2)/$F$8)</f>
        <v>0</v>
      </c>
      <c r="H86" s="30">
        <f>IF(Exe&lt;G86,Exe,G86)</f>
        <v>0</v>
      </c>
      <c r="I86" s="30">
        <f t="shared" si="1"/>
        <v>0</v>
      </c>
      <c r="J86" s="31">
        <f>ISR</f>
        <v>0</v>
      </c>
      <c r="K86" s="29">
        <f>G86-J86</f>
        <v>0</v>
      </c>
      <c r="L86" s="32"/>
    </row>
    <row r="87" spans="2:12" ht="11.25" x14ac:dyDescent="0.2">
      <c r="B87" s="18">
        <v>79</v>
      </c>
      <c r="C87" s="19"/>
      <c r="D87" s="3"/>
      <c r="E87" s="21"/>
      <c r="F87" s="21"/>
      <c r="G87" s="29">
        <f>(E87*(cantidad/2)/$E$8)+(F87*(cantidad/2)/$F$8)</f>
        <v>0</v>
      </c>
      <c r="H87" s="30">
        <f>IF(Exe&lt;G87,Exe,G87)</f>
        <v>0</v>
      </c>
      <c r="I87" s="30">
        <f t="shared" si="1"/>
        <v>0</v>
      </c>
      <c r="J87" s="31">
        <f>ISR</f>
        <v>0</v>
      </c>
      <c r="K87" s="29">
        <f>G87-J87</f>
        <v>0</v>
      </c>
      <c r="L87" s="32"/>
    </row>
    <row r="88" spans="2:12" ht="11.25" x14ac:dyDescent="0.2">
      <c r="B88" s="18">
        <v>80</v>
      </c>
      <c r="C88" s="19"/>
      <c r="D88" s="3"/>
      <c r="E88" s="21"/>
      <c r="F88" s="21"/>
      <c r="G88" s="29">
        <f>(E88*(cantidad/2)/$E$8)+(F88*(cantidad/2)/$F$8)</f>
        <v>0</v>
      </c>
      <c r="H88" s="30">
        <f>IF(Exe&lt;G88,Exe,G88)</f>
        <v>0</v>
      </c>
      <c r="I88" s="30">
        <f t="shared" si="1"/>
        <v>0</v>
      </c>
      <c r="J88" s="31">
        <f>ISR</f>
        <v>0</v>
      </c>
      <c r="K88" s="29">
        <f>G88-J88</f>
        <v>0</v>
      </c>
      <c r="L88" s="32"/>
    </row>
    <row r="89" spans="2:12" ht="11.25" x14ac:dyDescent="0.2">
      <c r="B89" s="18">
        <v>81</v>
      </c>
      <c r="C89" s="19"/>
      <c r="D89" s="3"/>
      <c r="E89" s="21"/>
      <c r="F89" s="21"/>
      <c r="G89" s="29">
        <f>(E89*(cantidad/2)/$E$8)+(F89*(cantidad/2)/$F$8)</f>
        <v>0</v>
      </c>
      <c r="H89" s="30">
        <f>IF(Exe&lt;G89,Exe,G89)</f>
        <v>0</v>
      </c>
      <c r="I89" s="30">
        <f t="shared" si="1"/>
        <v>0</v>
      </c>
      <c r="J89" s="31">
        <f>ISR</f>
        <v>0</v>
      </c>
      <c r="K89" s="29">
        <f>G89-J89</f>
        <v>0</v>
      </c>
      <c r="L89" s="32"/>
    </row>
    <row r="90" spans="2:12" ht="11.25" x14ac:dyDescent="0.2">
      <c r="B90" s="18">
        <v>82</v>
      </c>
      <c r="C90" s="19"/>
      <c r="D90" s="3"/>
      <c r="E90" s="21"/>
      <c r="F90" s="21"/>
      <c r="G90" s="29">
        <f>(E90*(cantidad/2)/$E$8)+(F90*(cantidad/2)/$F$8)</f>
        <v>0</v>
      </c>
      <c r="H90" s="30">
        <f>IF(Exe&lt;G90,Exe,G90)</f>
        <v>0</v>
      </c>
      <c r="I90" s="30">
        <f t="shared" si="1"/>
        <v>0</v>
      </c>
      <c r="J90" s="31">
        <f>ISR</f>
        <v>0</v>
      </c>
      <c r="K90" s="29">
        <f>G90-J90</f>
        <v>0</v>
      </c>
      <c r="L90" s="32"/>
    </row>
    <row r="91" spans="2:12" ht="11.25" x14ac:dyDescent="0.2">
      <c r="B91" s="18">
        <v>83</v>
      </c>
      <c r="C91" s="19"/>
      <c r="D91" s="3"/>
      <c r="E91" s="21"/>
      <c r="F91" s="21"/>
      <c r="G91" s="29">
        <f>(E91*(cantidad/2)/$E$8)+(F91*(cantidad/2)/$F$8)</f>
        <v>0</v>
      </c>
      <c r="H91" s="30">
        <f>IF(Exe&lt;G91,Exe,G91)</f>
        <v>0</v>
      </c>
      <c r="I91" s="30">
        <f t="shared" si="1"/>
        <v>0</v>
      </c>
      <c r="J91" s="31">
        <f>ISR</f>
        <v>0</v>
      </c>
      <c r="K91" s="29">
        <f>G91-J91</f>
        <v>0</v>
      </c>
      <c r="L91" s="32"/>
    </row>
    <row r="92" spans="2:12" ht="11.25" x14ac:dyDescent="0.2">
      <c r="B92" s="18">
        <v>84</v>
      </c>
      <c r="C92" s="19"/>
      <c r="D92" s="3"/>
      <c r="E92" s="21"/>
      <c r="F92" s="21"/>
      <c r="G92" s="29">
        <f>(E92*(cantidad/2)/$E$8)+(F92*(cantidad/2)/$F$8)</f>
        <v>0</v>
      </c>
      <c r="H92" s="30">
        <f>IF(Exe&lt;G92,Exe,G92)</f>
        <v>0</v>
      </c>
      <c r="I92" s="30">
        <f t="shared" si="1"/>
        <v>0</v>
      </c>
      <c r="J92" s="31">
        <f>ISR</f>
        <v>0</v>
      </c>
      <c r="K92" s="29">
        <f>G92-J92</f>
        <v>0</v>
      </c>
      <c r="L92" s="32"/>
    </row>
    <row r="93" spans="2:12" ht="11.25" x14ac:dyDescent="0.2">
      <c r="B93" s="18">
        <v>85</v>
      </c>
      <c r="C93" s="19"/>
      <c r="D93" s="3"/>
      <c r="E93" s="21"/>
      <c r="F93" s="21"/>
      <c r="G93" s="29">
        <f>(E93*(cantidad/2)/$E$8)+(F93*(cantidad/2)/$F$8)</f>
        <v>0</v>
      </c>
      <c r="H93" s="30">
        <f>IF(Exe&lt;G93,Exe,G93)</f>
        <v>0</v>
      </c>
      <c r="I93" s="30">
        <f t="shared" si="1"/>
        <v>0</v>
      </c>
      <c r="J93" s="31">
        <f>ISR</f>
        <v>0</v>
      </c>
      <c r="K93" s="29">
        <f>G93-J93</f>
        <v>0</v>
      </c>
      <c r="L93" s="32"/>
    </row>
    <row r="94" spans="2:12" ht="11.25" x14ac:dyDescent="0.2">
      <c r="B94" s="18">
        <v>86</v>
      </c>
      <c r="C94" s="19"/>
      <c r="D94" s="3"/>
      <c r="E94" s="21"/>
      <c r="F94" s="21"/>
      <c r="G94" s="29">
        <f>(E94*(cantidad/2)/$E$8)+(F94*(cantidad/2)/$F$8)</f>
        <v>0</v>
      </c>
      <c r="H94" s="30">
        <f>IF(Exe&lt;G94,Exe,G94)</f>
        <v>0</v>
      </c>
      <c r="I94" s="30">
        <f t="shared" si="1"/>
        <v>0</v>
      </c>
      <c r="J94" s="31">
        <f>ISR</f>
        <v>0</v>
      </c>
      <c r="K94" s="29">
        <f>G94-J94</f>
        <v>0</v>
      </c>
      <c r="L94" s="32"/>
    </row>
    <row r="95" spans="2:12" ht="11.25" x14ac:dyDescent="0.2">
      <c r="B95" s="18">
        <v>87</v>
      </c>
      <c r="C95" s="19"/>
      <c r="D95" s="3"/>
      <c r="E95" s="21"/>
      <c r="F95" s="21"/>
      <c r="G95" s="29">
        <f>(E95*(cantidad/2)/$E$8)+(F95*(cantidad/2)/$F$8)</f>
        <v>0</v>
      </c>
      <c r="H95" s="30">
        <f>IF(Exe&lt;G95,Exe,G95)</f>
        <v>0</v>
      </c>
      <c r="I95" s="30">
        <f t="shared" si="1"/>
        <v>0</v>
      </c>
      <c r="J95" s="31">
        <f>ISR</f>
        <v>0</v>
      </c>
      <c r="K95" s="29">
        <f>G95-J95</f>
        <v>0</v>
      </c>
      <c r="L95" s="32"/>
    </row>
    <row r="96" spans="2:12" ht="11.25" x14ac:dyDescent="0.2">
      <c r="B96" s="18">
        <v>88</v>
      </c>
      <c r="C96" s="19"/>
      <c r="D96" s="3"/>
      <c r="E96" s="21"/>
      <c r="F96" s="21"/>
      <c r="G96" s="29">
        <f>(E96*(cantidad/2)/$E$8)+(F96*(cantidad/2)/$F$8)</f>
        <v>0</v>
      </c>
      <c r="H96" s="30">
        <f>IF(Exe&lt;G96,Exe,G96)</f>
        <v>0</v>
      </c>
      <c r="I96" s="30">
        <f t="shared" si="1"/>
        <v>0</v>
      </c>
      <c r="J96" s="31">
        <f>ISR</f>
        <v>0</v>
      </c>
      <c r="K96" s="29">
        <f>G96-J96</f>
        <v>0</v>
      </c>
      <c r="L96" s="32"/>
    </row>
    <row r="97" spans="1:12" ht="11.25" x14ac:dyDescent="0.2">
      <c r="B97" s="18">
        <v>89</v>
      </c>
      <c r="C97" s="19"/>
      <c r="D97" s="3"/>
      <c r="E97" s="21"/>
      <c r="F97" s="21"/>
      <c r="G97" s="29">
        <f>(E97*(cantidad/2)/$E$8)+(F97*(cantidad/2)/$F$8)</f>
        <v>0</v>
      </c>
      <c r="H97" s="30">
        <f>IF(Exe&lt;G97,Exe,G97)</f>
        <v>0</v>
      </c>
      <c r="I97" s="30">
        <f t="shared" si="1"/>
        <v>0</v>
      </c>
      <c r="J97" s="31">
        <f>ISR</f>
        <v>0</v>
      </c>
      <c r="K97" s="29">
        <f>G97-J97</f>
        <v>0</v>
      </c>
      <c r="L97" s="32"/>
    </row>
    <row r="98" spans="1:12" ht="11.25" x14ac:dyDescent="0.2">
      <c r="B98" s="18">
        <v>90</v>
      </c>
      <c r="C98" s="19"/>
      <c r="D98" s="3"/>
      <c r="E98" s="21"/>
      <c r="F98" s="21"/>
      <c r="G98" s="29">
        <f>(E98*(cantidad/2)/$E$8)+(F98*(cantidad/2)/$F$8)</f>
        <v>0</v>
      </c>
      <c r="H98" s="30">
        <f>IF(Exe&lt;G98,Exe,G98)</f>
        <v>0</v>
      </c>
      <c r="I98" s="30">
        <f t="shared" si="1"/>
        <v>0</v>
      </c>
      <c r="J98" s="31">
        <f>ISR</f>
        <v>0</v>
      </c>
      <c r="K98" s="29">
        <f>G98-J98</f>
        <v>0</v>
      </c>
      <c r="L98" s="32"/>
    </row>
    <row r="99" spans="1:12" ht="11.25" x14ac:dyDescent="0.2">
      <c r="B99" s="18">
        <v>91</v>
      </c>
      <c r="C99" s="19"/>
      <c r="D99" s="3"/>
      <c r="E99" s="21"/>
      <c r="F99" s="21"/>
      <c r="G99" s="29">
        <f>(E99*(cantidad/2)/$E$8)+(F99*(cantidad/2)/$F$8)</f>
        <v>0</v>
      </c>
      <c r="H99" s="30">
        <f>IF(Exe&lt;G99,Exe,G99)</f>
        <v>0</v>
      </c>
      <c r="I99" s="30">
        <f t="shared" si="1"/>
        <v>0</v>
      </c>
      <c r="J99" s="31">
        <f>ISR</f>
        <v>0</v>
      </c>
      <c r="K99" s="29">
        <f>G99-J99</f>
        <v>0</v>
      </c>
      <c r="L99" s="32"/>
    </row>
    <row r="100" spans="1:12" ht="11.25" x14ac:dyDescent="0.2">
      <c r="B100" s="18">
        <v>92</v>
      </c>
      <c r="C100" s="19"/>
      <c r="D100" s="3"/>
      <c r="E100" s="21"/>
      <c r="F100" s="21"/>
      <c r="G100" s="29">
        <f>(E100*(cantidad/2)/$E$8)+(F100*(cantidad/2)/$F$8)</f>
        <v>0</v>
      </c>
      <c r="H100" s="30">
        <f>IF(Exe&lt;G100,Exe,G100)</f>
        <v>0</v>
      </c>
      <c r="I100" s="30">
        <f t="shared" si="1"/>
        <v>0</v>
      </c>
      <c r="J100" s="31">
        <f>ISR</f>
        <v>0</v>
      </c>
      <c r="K100" s="29">
        <f>G100-J100</f>
        <v>0</v>
      </c>
      <c r="L100" s="32"/>
    </row>
    <row r="101" spans="1:12" ht="11.25" x14ac:dyDescent="0.2">
      <c r="B101" s="18">
        <v>93</v>
      </c>
      <c r="C101" s="19"/>
      <c r="D101" s="3"/>
      <c r="E101" s="21"/>
      <c r="F101" s="21"/>
      <c r="G101" s="29">
        <f>(E101*(cantidad/2)/$E$8)+(F101*(cantidad/2)/$F$8)</f>
        <v>0</v>
      </c>
      <c r="H101" s="30">
        <f>IF(Exe&lt;G101,Exe,G101)</f>
        <v>0</v>
      </c>
      <c r="I101" s="30">
        <f t="shared" si="1"/>
        <v>0</v>
      </c>
      <c r="J101" s="31">
        <f>ISR</f>
        <v>0</v>
      </c>
      <c r="K101" s="29">
        <f>G101-J101</f>
        <v>0</v>
      </c>
      <c r="L101" s="32"/>
    </row>
    <row r="102" spans="1:12" ht="11.25" x14ac:dyDescent="0.2">
      <c r="B102" s="18">
        <v>94</v>
      </c>
      <c r="C102" s="19"/>
      <c r="D102" s="3"/>
      <c r="E102" s="21"/>
      <c r="F102" s="21"/>
      <c r="G102" s="29">
        <f>(E102*(cantidad/2)/$E$8)+(F102*(cantidad/2)/$F$8)</f>
        <v>0</v>
      </c>
      <c r="H102" s="30">
        <f>IF(Exe&lt;G102,Exe,G102)</f>
        <v>0</v>
      </c>
      <c r="I102" s="30">
        <f t="shared" si="1"/>
        <v>0</v>
      </c>
      <c r="J102" s="31">
        <f>ISR</f>
        <v>0</v>
      </c>
      <c r="K102" s="29">
        <f>G102-J102</f>
        <v>0</v>
      </c>
      <c r="L102" s="32"/>
    </row>
    <row r="103" spans="1:12" ht="11.25" x14ac:dyDescent="0.2">
      <c r="A103" s="4"/>
      <c r="B103" s="18">
        <v>95</v>
      </c>
      <c r="C103" s="19"/>
      <c r="D103" s="3"/>
      <c r="E103" s="21"/>
      <c r="F103" s="21"/>
      <c r="G103" s="29">
        <f>(E103*(cantidad/2)/$E$8)+(F103*(cantidad/2)/$F$8)</f>
        <v>0</v>
      </c>
      <c r="H103" s="30">
        <f>IF(Exe&lt;G103,Exe,G103)</f>
        <v>0</v>
      </c>
      <c r="I103" s="30">
        <f t="shared" si="1"/>
        <v>0</v>
      </c>
      <c r="J103" s="31">
        <f>ISR</f>
        <v>0</v>
      </c>
      <c r="K103" s="29">
        <f>G103-J103</f>
        <v>0</v>
      </c>
      <c r="L103" s="32"/>
    </row>
    <row r="104" spans="1:12" ht="11.25" x14ac:dyDescent="0.2">
      <c r="B104" s="18">
        <v>96</v>
      </c>
      <c r="C104" s="19"/>
      <c r="D104" s="3"/>
      <c r="E104" s="21"/>
      <c r="F104" s="21"/>
      <c r="G104" s="29">
        <f>(E104*(cantidad/2)/$E$8)+(F104*(cantidad/2)/$F$8)</f>
        <v>0</v>
      </c>
      <c r="H104" s="30">
        <f>IF(Exe&lt;G104,Exe,G104)</f>
        <v>0</v>
      </c>
      <c r="I104" s="30">
        <f t="shared" si="1"/>
        <v>0</v>
      </c>
      <c r="J104" s="31">
        <f>ISR</f>
        <v>0</v>
      </c>
      <c r="K104" s="29">
        <f>G104-J104</f>
        <v>0</v>
      </c>
      <c r="L104" s="32"/>
    </row>
    <row r="105" spans="1:12" ht="11.25" x14ac:dyDescent="0.2">
      <c r="B105" s="18">
        <v>97</v>
      </c>
      <c r="C105" s="19"/>
      <c r="D105" s="3"/>
      <c r="E105" s="21"/>
      <c r="F105" s="21"/>
      <c r="G105" s="29">
        <f>(E105*(cantidad/2)/$E$8)+(F105*(cantidad/2)/$F$8)</f>
        <v>0</v>
      </c>
      <c r="H105" s="30">
        <f>IF(Exe&lt;G105,Exe,G105)</f>
        <v>0</v>
      </c>
      <c r="I105" s="30">
        <f t="shared" si="1"/>
        <v>0</v>
      </c>
      <c r="J105" s="31">
        <f>ISR</f>
        <v>0</v>
      </c>
      <c r="K105" s="29">
        <f>G105-J105</f>
        <v>0</v>
      </c>
      <c r="L105" s="32"/>
    </row>
    <row r="106" spans="1:12" ht="11.25" x14ac:dyDescent="0.2">
      <c r="A106" s="4"/>
      <c r="B106" s="18">
        <v>98</v>
      </c>
      <c r="C106" s="19"/>
      <c r="D106" s="3"/>
      <c r="E106" s="21"/>
      <c r="F106" s="21"/>
      <c r="G106" s="29">
        <f>(E106*(cantidad/2)/$E$8)+(F106*(cantidad/2)/$F$8)</f>
        <v>0</v>
      </c>
      <c r="H106" s="30">
        <f>IF(Exe&lt;G106,Exe,G106)</f>
        <v>0</v>
      </c>
      <c r="I106" s="30">
        <f t="shared" si="1"/>
        <v>0</v>
      </c>
      <c r="J106" s="31">
        <f>ISR</f>
        <v>0</v>
      </c>
      <c r="K106" s="29">
        <f>G106-J106</f>
        <v>0</v>
      </c>
      <c r="L106" s="32"/>
    </row>
    <row r="107" spans="1:12" ht="11.25" x14ac:dyDescent="0.2">
      <c r="B107" s="18">
        <v>99</v>
      </c>
      <c r="C107" s="19"/>
      <c r="D107" s="3"/>
      <c r="E107" s="21"/>
      <c r="F107" s="21"/>
      <c r="G107" s="29">
        <f>(E107*(cantidad/2)/$E$8)+(F107*(cantidad/2)/$F$8)</f>
        <v>0</v>
      </c>
      <c r="H107" s="30">
        <f>IF(Exe&lt;G107,Exe,G107)</f>
        <v>0</v>
      </c>
      <c r="I107" s="30">
        <f t="shared" si="1"/>
        <v>0</v>
      </c>
      <c r="J107" s="31">
        <f>ISR</f>
        <v>0</v>
      </c>
      <c r="K107" s="29">
        <f>G107-J107</f>
        <v>0</v>
      </c>
      <c r="L107" s="32"/>
    </row>
    <row r="108" spans="1:12" ht="11.25" x14ac:dyDescent="0.2">
      <c r="B108" s="18">
        <v>100</v>
      </c>
      <c r="C108" s="19"/>
      <c r="D108" s="3"/>
      <c r="E108" s="21"/>
      <c r="F108" s="21"/>
      <c r="G108" s="29">
        <f>(E108*(cantidad/2)/$E$8)+(F108*(cantidad/2)/$F$8)</f>
        <v>0</v>
      </c>
      <c r="H108" s="30">
        <f>IF(Exe&lt;G108,Exe,G108)</f>
        <v>0</v>
      </c>
      <c r="I108" s="30">
        <f t="shared" si="1"/>
        <v>0</v>
      </c>
      <c r="J108" s="31">
        <f>ISR</f>
        <v>0</v>
      </c>
      <c r="K108" s="29">
        <f>G108-J108</f>
        <v>0</v>
      </c>
      <c r="L108" s="32"/>
    </row>
    <row r="109" spans="1:12" x14ac:dyDescent="0.15">
      <c r="G109" s="77"/>
      <c r="H109" s="77"/>
      <c r="I109" s="77"/>
      <c r="J109" s="77"/>
      <c r="K109" s="77"/>
    </row>
  </sheetData>
  <sheetProtection selectLockedCells="1"/>
  <mergeCells count="7">
    <mergeCell ref="L6:L8"/>
    <mergeCell ref="J6:J7"/>
    <mergeCell ref="K6:K7"/>
    <mergeCell ref="A6:A8"/>
    <mergeCell ref="B6:B8"/>
    <mergeCell ref="C6:C8"/>
    <mergeCell ref="D6:D8"/>
  </mergeCells>
  <phoneticPr fontId="0" type="noConversion"/>
  <conditionalFormatting sqref="L9:L108">
    <cfRule type="cellIs" dxfId="1" priority="2" stopIfTrue="1" operator="equal">
      <formula>$J$6=1</formula>
    </cfRule>
  </conditionalFormatting>
  <conditionalFormatting sqref="E9:E109">
    <cfRule type="expression" dxfId="0" priority="1">
      <formula>$E9&gt;$D$2</formula>
    </cfRule>
  </conditionalFormatting>
  <dataValidations count="3">
    <dataValidation type="list" allowBlank="1" showInputMessage="1" showErrorMessage="1" sqref="B2">
      <formula1>$F$4:$G$4</formula1>
    </dataValidation>
    <dataValidation type="list" allowBlank="1" showInputMessage="1" showErrorMessage="1" sqref="B4">
      <formula1>"0.47,0.53"</formula1>
    </dataValidation>
    <dataValidation type="decimal" allowBlank="1" showInputMessage="1" showErrorMessage="1" errorTitle="Salario Topado" error="El Ingreso Base para el reparto !NO¡ Puede ser mayor al indicado como topado." sqref="E9:E65536">
      <formula1>0.01</formula1>
      <formula2>$D$2</formula2>
    </dataValidation>
  </dataValidations>
  <printOptions gridLines="1"/>
  <pageMargins left="0.87" right="0.63" top="0.22" bottom="0.35" header="0.17" footer="0.16"/>
  <pageSetup orientation="portrait" r:id="rId1"/>
  <headerFooter alignWithMargins="0">
    <oddFooter>SuperNOMINA 2005   19/04/05 17:24   ref:6264596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7" r:id="rId4" name="Option Button 3">
              <controlPr locked="0" defaultSize="0" autoFill="0" autoLine="0" autoPict="0">
                <anchor moveWithCells="1" sizeWithCells="1">
                  <from>
                    <xdr:col>9</xdr:col>
                    <xdr:colOff>123825</xdr:colOff>
                    <xdr:row>0</xdr:row>
                    <xdr:rowOff>381000</xdr:rowOff>
                  </from>
                  <to>
                    <xdr:col>10</xdr:col>
                    <xdr:colOff>333375</xdr:colOff>
                    <xdr:row>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5" name="Option Button 4">
              <controlPr locked="0" defaultSize="0" autoFill="0" autoLine="0" autoPict="0">
                <anchor moveWithCells="1" sizeWithCells="1">
                  <from>
                    <xdr:col>9</xdr:col>
                    <xdr:colOff>123825</xdr:colOff>
                    <xdr:row>2</xdr:row>
                    <xdr:rowOff>19050</xdr:rowOff>
                  </from>
                  <to>
                    <xdr:col>10</xdr:col>
                    <xdr:colOff>571500</xdr:colOff>
                    <xdr:row>4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TAB"/>
  <dimension ref="A1:J41"/>
  <sheetViews>
    <sheetView workbookViewId="0">
      <selection activeCell="J13" sqref="J13"/>
    </sheetView>
  </sheetViews>
  <sheetFormatPr baseColWidth="10" defaultColWidth="10.1640625" defaultRowHeight="12.75" x14ac:dyDescent="0.2"/>
  <cols>
    <col min="1" max="2" width="13.1640625" style="1" bestFit="1" customWidth="1"/>
    <col min="3" max="3" width="11.5" style="1" bestFit="1" customWidth="1"/>
    <col min="4" max="8" width="10.1640625" style="1"/>
    <col min="9" max="9" width="12" style="1" bestFit="1" customWidth="1"/>
    <col min="10" max="16384" width="10.1640625" style="1"/>
  </cols>
  <sheetData>
    <row r="1" spans="1:10" ht="13.5" customHeight="1" thickBot="1" x14ac:dyDescent="0.25">
      <c r="A1" s="1" t="s">
        <v>22</v>
      </c>
    </row>
    <row r="2" spans="1:10" ht="13.5" thickTop="1" x14ac:dyDescent="0.2">
      <c r="A2" s="43"/>
      <c r="B2" s="43"/>
      <c r="C2" s="45" t="s">
        <v>17</v>
      </c>
    </row>
    <row r="3" spans="1:10" ht="13.5" customHeight="1" x14ac:dyDescent="0.2">
      <c r="A3" s="53" t="s">
        <v>15</v>
      </c>
      <c r="B3" s="53" t="s">
        <v>16</v>
      </c>
      <c r="C3" s="42" t="s">
        <v>18</v>
      </c>
    </row>
    <row r="4" spans="1:10" ht="14.25" customHeight="1" thickBot="1" x14ac:dyDescent="0.25">
      <c r="A4" s="37" t="s">
        <v>19</v>
      </c>
      <c r="B4" s="37" t="s">
        <v>19</v>
      </c>
      <c r="C4" s="37" t="s">
        <v>20</v>
      </c>
    </row>
    <row r="5" spans="1:10" ht="13.5" thickTop="1" x14ac:dyDescent="0.2">
      <c r="A5" s="38">
        <v>0.01</v>
      </c>
      <c r="B5" s="38">
        <v>0</v>
      </c>
      <c r="C5" s="38">
        <v>1.92</v>
      </c>
      <c r="I5" s="56">
        <f>'REPARTO PTU'!D15*30.4</f>
        <v>0</v>
      </c>
    </row>
    <row r="6" spans="1:10" x14ac:dyDescent="0.2">
      <c r="A6" s="38">
        <v>496.08</v>
      </c>
      <c r="B6" s="38">
        <v>9.52</v>
      </c>
      <c r="C6" s="38">
        <v>6.4</v>
      </c>
      <c r="I6" s="56">
        <f>'REPARTO PTU'!I15</f>
        <v>567.46087682942448</v>
      </c>
    </row>
    <row r="7" spans="1:10" x14ac:dyDescent="0.2">
      <c r="A7" s="39">
        <v>4210.42</v>
      </c>
      <c r="B7" s="38">
        <v>247.24</v>
      </c>
      <c r="C7" s="38">
        <v>10.88</v>
      </c>
      <c r="H7" s="1">
        <f>'REPARTO PTU'!J6</f>
        <v>1</v>
      </c>
      <c r="I7" s="56">
        <f>IF('REPARTO PTU'!J6=2,SUM(I5:I6),TABLAS!I6)</f>
        <v>567.46087682942448</v>
      </c>
    </row>
    <row r="8" spans="1:10" x14ac:dyDescent="0.2">
      <c r="A8" s="39">
        <v>7399.43</v>
      </c>
      <c r="B8" s="38">
        <v>594.21</v>
      </c>
      <c r="C8" s="38">
        <v>16</v>
      </c>
      <c r="H8" s="1" t="s">
        <v>34</v>
      </c>
      <c r="I8" s="56">
        <f>VLOOKUP(I7,TISR,1)</f>
        <v>496.08</v>
      </c>
    </row>
    <row r="9" spans="1:10" x14ac:dyDescent="0.2">
      <c r="A9" s="39">
        <v>8601.51</v>
      </c>
      <c r="B9" s="38">
        <v>786.54</v>
      </c>
      <c r="C9" s="38">
        <v>17.920000000000002</v>
      </c>
      <c r="H9" s="1" t="s">
        <v>35</v>
      </c>
      <c r="I9" s="57">
        <f>I7-I8</f>
        <v>71.380876829424494</v>
      </c>
    </row>
    <row r="10" spans="1:10" x14ac:dyDescent="0.2">
      <c r="A10" s="39">
        <v>10298.36</v>
      </c>
      <c r="B10" s="39">
        <v>1090.6099999999999</v>
      </c>
      <c r="C10" s="38">
        <v>21.36</v>
      </c>
      <c r="H10" s="1" t="s">
        <v>36</v>
      </c>
      <c r="I10" s="1">
        <f>VLOOKUP(I7,TISR,3)%</f>
        <v>6.4000000000000001E-2</v>
      </c>
    </row>
    <row r="11" spans="1:10" x14ac:dyDescent="0.2">
      <c r="A11" s="39">
        <v>20770.3</v>
      </c>
      <c r="B11" s="39">
        <v>3327.42</v>
      </c>
      <c r="C11" s="38">
        <v>23.52</v>
      </c>
      <c r="I11" s="57">
        <f>I9*I10</f>
        <v>4.5683761170831678</v>
      </c>
    </row>
    <row r="12" spans="1:10" ht="12.75" customHeight="1" x14ac:dyDescent="0.2">
      <c r="A12" s="39">
        <v>32736.84</v>
      </c>
      <c r="B12" s="39">
        <v>6141.95</v>
      </c>
      <c r="C12" s="38">
        <v>30</v>
      </c>
      <c r="H12" s="1" t="s">
        <v>37</v>
      </c>
      <c r="I12" s="1">
        <f>VLOOKUP(I7,TISR,2)</f>
        <v>9.52</v>
      </c>
    </row>
    <row r="13" spans="1:10" ht="12.75" customHeight="1" x14ac:dyDescent="0.2">
      <c r="A13" s="39">
        <v>62500.01</v>
      </c>
      <c r="B13" s="39">
        <v>15070.9</v>
      </c>
      <c r="C13" s="38">
        <v>32</v>
      </c>
      <c r="I13" s="57">
        <f>I11+I12</f>
        <v>14.088376117083168</v>
      </c>
      <c r="J13" s="57">
        <f>(I13/I7)*I6</f>
        <v>14.088376117083168</v>
      </c>
    </row>
    <row r="14" spans="1:10" x14ac:dyDescent="0.2">
      <c r="A14" s="39">
        <v>83333.34</v>
      </c>
      <c r="B14" s="39">
        <v>21737.57</v>
      </c>
      <c r="C14" s="38">
        <v>34</v>
      </c>
    </row>
    <row r="15" spans="1:10" ht="13.5" thickBot="1" x14ac:dyDescent="0.25">
      <c r="A15" s="40">
        <v>250000.01</v>
      </c>
      <c r="B15" s="40">
        <v>78404.23</v>
      </c>
      <c r="C15" s="41">
        <v>35</v>
      </c>
    </row>
    <row r="16" spans="1:10" ht="13.5" thickTop="1" x14ac:dyDescent="0.2"/>
    <row r="17" spans="1:4" ht="13.5" thickBot="1" x14ac:dyDescent="0.25">
      <c r="A17" s="44" t="s">
        <v>23</v>
      </c>
    </row>
    <row r="18" spans="1:4" ht="13.5" customHeight="1" thickTop="1" x14ac:dyDescent="0.2">
      <c r="A18" s="45" t="s">
        <v>24</v>
      </c>
      <c r="B18" s="43"/>
      <c r="C18" s="43"/>
      <c r="D18" s="43"/>
    </row>
    <row r="19" spans="1:4" ht="24" customHeight="1" x14ac:dyDescent="0.2">
      <c r="A19" s="35" t="s">
        <v>25</v>
      </c>
      <c r="B19" s="35" t="s">
        <v>26</v>
      </c>
      <c r="C19" s="42" t="s">
        <v>27</v>
      </c>
      <c r="D19" s="36"/>
    </row>
    <row r="20" spans="1:4" ht="13.5" thickBot="1" x14ac:dyDescent="0.25">
      <c r="A20" s="37" t="s">
        <v>19</v>
      </c>
      <c r="B20" s="37" t="s">
        <v>19</v>
      </c>
      <c r="C20" s="37" t="s">
        <v>19</v>
      </c>
      <c r="D20" s="37"/>
    </row>
    <row r="21" spans="1:4" ht="13.5" thickTop="1" x14ac:dyDescent="0.2">
      <c r="A21" s="42">
        <v>0.01</v>
      </c>
      <c r="B21" s="47">
        <v>1768.96</v>
      </c>
      <c r="C21" s="42">
        <v>407.02</v>
      </c>
    </row>
    <row r="22" spans="1:4" x14ac:dyDescent="0.2">
      <c r="A22" s="47">
        <v>1768.97</v>
      </c>
      <c r="B22" s="47">
        <v>2653.38</v>
      </c>
      <c r="C22" s="42">
        <v>406.83</v>
      </c>
    </row>
    <row r="23" spans="1:4" x14ac:dyDescent="0.2">
      <c r="A23" s="47">
        <v>2653.39</v>
      </c>
      <c r="B23" s="47">
        <v>3472.84</v>
      </c>
      <c r="C23" s="42">
        <v>406.62</v>
      </c>
    </row>
    <row r="24" spans="1:4" ht="12.75" customHeight="1" x14ac:dyDescent="0.2">
      <c r="A24" s="47">
        <v>3472.85</v>
      </c>
      <c r="B24" s="47">
        <v>3537.87</v>
      </c>
      <c r="C24" s="42">
        <v>392.77</v>
      </c>
    </row>
    <row r="25" spans="1:4" ht="12.75" customHeight="1" x14ac:dyDescent="0.2">
      <c r="A25" s="47">
        <v>3537.88</v>
      </c>
      <c r="B25" s="47">
        <v>4446.1499999999996</v>
      </c>
      <c r="C25" s="42">
        <v>382.46</v>
      </c>
    </row>
    <row r="26" spans="1:4" x14ac:dyDescent="0.2">
      <c r="A26" s="47">
        <v>4446.16</v>
      </c>
      <c r="B26" s="47">
        <v>4717.18</v>
      </c>
      <c r="C26" s="42">
        <v>354.23</v>
      </c>
    </row>
    <row r="27" spans="1:4" x14ac:dyDescent="0.2">
      <c r="A27" s="47">
        <v>4717.1899999999996</v>
      </c>
      <c r="B27" s="47">
        <v>5335.42</v>
      </c>
      <c r="C27" s="42">
        <v>324.87</v>
      </c>
    </row>
    <row r="28" spans="1:4" x14ac:dyDescent="0.2">
      <c r="A28" s="47">
        <v>5335.43</v>
      </c>
      <c r="B28" s="47">
        <v>6224.67</v>
      </c>
      <c r="C28" s="42">
        <v>294.63</v>
      </c>
    </row>
    <row r="29" spans="1:4" x14ac:dyDescent="0.2">
      <c r="A29" s="47">
        <v>6224.68</v>
      </c>
      <c r="B29" s="47">
        <v>7113.9</v>
      </c>
      <c r="C29" s="42">
        <v>253.54</v>
      </c>
    </row>
    <row r="30" spans="1:4" x14ac:dyDescent="0.2">
      <c r="A30" s="47">
        <v>7113.91</v>
      </c>
      <c r="B30" s="47">
        <v>7382.33</v>
      </c>
      <c r="C30" s="42">
        <v>217.61</v>
      </c>
    </row>
    <row r="31" spans="1:4" ht="13.5" thickBot="1" x14ac:dyDescent="0.25">
      <c r="A31" s="48">
        <v>7382.34</v>
      </c>
      <c r="B31" s="46" t="s">
        <v>21</v>
      </c>
      <c r="C31" s="46">
        <v>0</v>
      </c>
    </row>
    <row r="32" spans="1:4" ht="13.5" thickTop="1" x14ac:dyDescent="0.2"/>
    <row r="41" ht="12.75" customHeight="1" x14ac:dyDescent="0.2"/>
  </sheetData>
  <phoneticPr fontId="0" type="noConversion"/>
  <pageMargins left="0.75" right="0.75" top="1" bottom="1" header="0" footer="0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5</vt:i4>
      </vt:variant>
    </vt:vector>
  </HeadingPairs>
  <TitlesOfParts>
    <vt:vector size="7" baseType="lpstr">
      <vt:lpstr>REPARTO PTU</vt:lpstr>
      <vt:lpstr>TABLAS</vt:lpstr>
      <vt:lpstr>cantidad</vt:lpstr>
      <vt:lpstr>DExe</vt:lpstr>
      <vt:lpstr>SMZ</vt:lpstr>
      <vt:lpstr>TISR</vt:lpstr>
      <vt:lpstr>TSUBS</vt:lpstr>
    </vt:vector>
  </TitlesOfParts>
  <Company>UBSA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Arriaga</dc:creator>
  <cp:lastModifiedBy>CONPRA</cp:lastModifiedBy>
  <cp:lastPrinted>2006-07-01T17:48:46Z</cp:lastPrinted>
  <dcterms:created xsi:type="dcterms:W3CDTF">2005-05-17T23:29:24Z</dcterms:created>
  <dcterms:modified xsi:type="dcterms:W3CDTF">2015-05-04T18:34:48Z</dcterms:modified>
</cp:coreProperties>
</file>